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3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4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drawings/drawing5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\Documents\LWVC\Board Meetings\2021 October\"/>
    </mc:Choice>
  </mc:AlternateContent>
  <bookViews>
    <workbookView xWindow="3420" yWindow="3420" windowWidth="21600" windowHeight="11325" tabRatio="706" activeTab="2"/>
  </bookViews>
  <sheets>
    <sheet name="StmtofFinancialPosition" sheetId="3" r:id="rId1"/>
    <sheet name="Stmt.ofActivitieswBudget" sheetId="5" r:id="rId2"/>
    <sheet name="Stmt.ofActivities%of Budget" sheetId="6" r:id="rId3"/>
    <sheet name="Stmt.ofFinancial PositionMonth" sheetId="1" r:id="rId4"/>
    <sheet name="Stmt. of Activities by Month" sheetId="2" r:id="rId5"/>
    <sheet name="CD Accounts" sheetId="4" r:id="rId6"/>
    <sheet name="SCF Reconciliation" sheetId="7" r:id="rId7"/>
    <sheet name="SCF 2018-2021" sheetId="8" r:id="rId8"/>
  </sheets>
  <definedNames>
    <definedName name="_xlnm.Print_Titles" localSheetId="3">'Stmt.ofFinancial PositionMonth'!#REF!,'Stmt.ofFinancial PositionMonth'!#REF!</definedName>
    <definedName name="QB_COLUMN_2920" localSheetId="3" hidden="1">'Stmt.ofFinancial PositionMonth'!#REF!</definedName>
    <definedName name="QB_COLUMN_2921" localSheetId="3" hidden="1">'Stmt.ofFinancial PositionMonth'!#REF!</definedName>
    <definedName name="QB_COLUMN_2922" localSheetId="3" hidden="1">'Stmt.ofFinancial PositionMonth'!#REF!</definedName>
    <definedName name="QB_COLUMN_2923" localSheetId="3" hidden="1">'Stmt.ofFinancial PositionMonth'!#REF!</definedName>
    <definedName name="QB_COLUMN_2924" localSheetId="3" hidden="1">'Stmt.ofFinancial PositionMonth'!#REF!</definedName>
    <definedName name="QB_COLUMN_2925" localSheetId="3" hidden="1">'Stmt.ofFinancial PositionMonth'!#REF!</definedName>
    <definedName name="QB_COLUMN_2926" localSheetId="3" hidden="1">'Stmt.ofFinancial PositionMonth'!#REF!</definedName>
    <definedName name="QB_COLUMN_2927" localSheetId="3" hidden="1">'Stmt.ofFinancial PositionMonth'!#REF!</definedName>
    <definedName name="QB_COLUMN_2928" localSheetId="3" hidden="1">'Stmt.ofFinancial PositionMonth'!#REF!</definedName>
    <definedName name="QB_DATA_0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DATA_1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0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1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10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11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12" localSheetId="3" hidden="1">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2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3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4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5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6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7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8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FORMULA_9" localSheetId="3" hidden="1">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PositionMonth'!#REF!,'Stmt.ofFinancial PositionMonth'!#REF!</definedName>
    <definedName name="QB_ROW_1" localSheetId="3" hidden="1">'Stmt.ofFinancial PositionMonth'!#REF!</definedName>
    <definedName name="QB_ROW_10031" localSheetId="3" hidden="1">'Stmt.ofFinancial PositionMonth'!#REF!</definedName>
    <definedName name="QB_ROW_1011" localSheetId="3" hidden="1">'Stmt.ofFinancial PositionMonth'!#REF!</definedName>
    <definedName name="QB_ROW_10331" localSheetId="3" hidden="1">'Stmt.ofFinancial PositionMonth'!#REF!</definedName>
    <definedName name="QB_ROW_11031" localSheetId="3" hidden="1">'Stmt.ofFinancial PositionMonth'!#REF!</definedName>
    <definedName name="QB_ROW_11331" localSheetId="3" hidden="1">'Stmt.ofFinancial PositionMonth'!#REF!</definedName>
    <definedName name="QB_ROW_12030" localSheetId="3" hidden="1">'Stmt.ofFinancial PositionMonth'!#REF!</definedName>
    <definedName name="QB_ROW_12031" localSheetId="3" hidden="1">'Stmt.ofFinancial PositionMonth'!#REF!</definedName>
    <definedName name="QB_ROW_12240" localSheetId="3" hidden="1">'Stmt.ofFinancial PositionMonth'!#REF!</definedName>
    <definedName name="QB_ROW_12330" localSheetId="3" hidden="1">'Stmt.ofFinancial PositionMonth'!#REF!</definedName>
    <definedName name="QB_ROW_12331" localSheetId="3" hidden="1">'Stmt.ofFinancial PositionMonth'!#REF!</definedName>
    <definedName name="QB_ROW_1240" localSheetId="3" hidden="1">'Stmt.ofFinancial PositionMonth'!#REF!</definedName>
    <definedName name="QB_ROW_13021" localSheetId="3" hidden="1">'Stmt.ofFinancial PositionMonth'!#REF!</definedName>
    <definedName name="QB_ROW_1311" localSheetId="3" hidden="1">'Stmt.ofFinancial PositionMonth'!#REF!</definedName>
    <definedName name="QB_ROW_13321" localSheetId="3" hidden="1">'Stmt.ofFinancial PositionMonth'!#REF!</definedName>
    <definedName name="QB_ROW_14011" localSheetId="3" hidden="1">'Stmt.ofFinancial PositionMonth'!#REF!</definedName>
    <definedName name="QB_ROW_14311" localSheetId="3" hidden="1">'Stmt.ofFinancial PositionMonth'!#REF!</definedName>
    <definedName name="QB_ROW_14340" localSheetId="3" hidden="1">'Stmt.ofFinancial PositionMonth'!#REF!</definedName>
    <definedName name="QB_ROW_163240" localSheetId="3" hidden="1">'Stmt.ofFinancial PositionMonth'!#REF!</definedName>
    <definedName name="QB_ROW_165240" localSheetId="3" hidden="1">'Stmt.ofFinancial PositionMonth'!#REF!</definedName>
    <definedName name="QB_ROW_171220" localSheetId="3" hidden="1">'Stmt.ofFinancial PositionMonth'!#REF!</definedName>
    <definedName name="QB_ROW_17221" localSheetId="3" hidden="1">'Stmt.ofFinancial PositionMonth'!#REF!</definedName>
    <definedName name="QB_ROW_173230" localSheetId="3" hidden="1">'Stmt.ofFinancial PositionMonth'!#REF!</definedName>
    <definedName name="QB_ROW_18220" localSheetId="3" hidden="1">'Stmt.ofFinancial PositionMonth'!#REF!</definedName>
    <definedName name="QB_ROW_190040" localSheetId="3" hidden="1">'Stmt.ofFinancial PositionMonth'!#REF!</definedName>
    <definedName name="QB_ROW_190340" localSheetId="3" hidden="1">'Stmt.ofFinancial PositionMonth'!#REF!</definedName>
    <definedName name="QB_ROW_194220" localSheetId="3" hidden="1">'Stmt.ofFinancial PositionMonth'!#REF!</definedName>
    <definedName name="QB_ROW_196230" localSheetId="3" hidden="1">'Stmt.ofFinancial PositionMonth'!#REF!</definedName>
    <definedName name="QB_ROW_200230" localSheetId="3" hidden="1">'Stmt.ofFinancial PositionMonth'!#REF!</definedName>
    <definedName name="QB_ROW_2021" localSheetId="3" hidden="1">'Stmt.ofFinancial PositionMonth'!#REF!</definedName>
    <definedName name="QB_ROW_229230" localSheetId="3" hidden="1">'Stmt.ofFinancial PositionMonth'!#REF!</definedName>
    <definedName name="QB_ROW_2321" localSheetId="3" hidden="1">'Stmt.ofFinancial PositionMonth'!#REF!</definedName>
    <definedName name="QB_ROW_240240" localSheetId="3" hidden="1">'Stmt.ofFinancial PositionMonth'!#REF!</definedName>
    <definedName name="QB_ROW_247230" localSheetId="3" hidden="1">'Stmt.ofFinancial PositionMonth'!#REF!</definedName>
    <definedName name="QB_ROW_248050" localSheetId="3" hidden="1">'Stmt.ofFinancial PositionMonth'!#REF!</definedName>
    <definedName name="QB_ROW_248350" localSheetId="3" hidden="1">'Stmt.ofFinancial PositionMonth'!#REF!</definedName>
    <definedName name="QB_ROW_254230" localSheetId="3" hidden="1">'Stmt.ofFinancial PositionMonth'!#REF!</definedName>
    <definedName name="QB_ROW_256220" localSheetId="3" hidden="1">'Stmt.ofFinancial PositionMonth'!#REF!</definedName>
    <definedName name="QB_ROW_266240" localSheetId="3" hidden="1">'Stmt.ofFinancial PositionMonth'!#REF!</definedName>
    <definedName name="QB_ROW_267260" localSheetId="3" hidden="1">'Stmt.ofFinancial PositionMonth'!#REF!</definedName>
    <definedName name="QB_ROW_283240" localSheetId="3" hidden="1">'Stmt.ofFinancial PositionMonth'!#REF!</definedName>
    <definedName name="QB_ROW_295240" localSheetId="3" hidden="1">'Stmt.ofFinancial PositionMonth'!#REF!</definedName>
    <definedName name="QB_ROW_297020" localSheetId="3" hidden="1">'Stmt.ofFinancial PositionMonth'!#REF!</definedName>
    <definedName name="QB_ROW_297320" localSheetId="3" hidden="1">'Stmt.ofFinancial PositionMonth'!#REF!</definedName>
    <definedName name="QB_ROW_298230" localSheetId="3" hidden="1">'Stmt.ofFinancial PositionMonth'!#REF!</definedName>
    <definedName name="QB_ROW_299230" localSheetId="3" hidden="1">'Stmt.ofFinancial PositionMonth'!#REF!</definedName>
    <definedName name="QB_ROW_301" localSheetId="3" hidden="1">'Stmt.ofFinancial PositionMonth'!#REF!</definedName>
    <definedName name="QB_ROW_3021" localSheetId="3" hidden="1">'Stmt.ofFinancial PositionMonth'!#REF!</definedName>
    <definedName name="QB_ROW_302230" localSheetId="3" hidden="1">'Stmt.ofFinancial PositionMonth'!#REF!</definedName>
    <definedName name="QB_ROW_306040" localSheetId="3" hidden="1">'Stmt.ofFinancial PositionMonth'!#REF!</definedName>
    <definedName name="QB_ROW_306340" localSheetId="3" hidden="1">'Stmt.ofFinancial PositionMonth'!#REF!</definedName>
    <definedName name="QB_ROW_307250" localSheetId="3" hidden="1">'Stmt.ofFinancial PositionMonth'!#REF!</definedName>
    <definedName name="QB_ROW_314040" localSheetId="3" hidden="1">'Stmt.ofFinancial PositionMonth'!#REF!</definedName>
    <definedName name="QB_ROW_314340" localSheetId="3" hidden="1">'Stmt.ofFinancial PositionMonth'!#REF!</definedName>
    <definedName name="QB_ROW_315250" localSheetId="3" hidden="1">'Stmt.ofFinancial PositionMonth'!#REF!</definedName>
    <definedName name="QB_ROW_316250" localSheetId="3" hidden="1">'Stmt.ofFinancial PositionMonth'!#REF!</definedName>
    <definedName name="QB_ROW_319250" localSheetId="3" hidden="1">'Stmt.ofFinancial PositionMonth'!#REF!</definedName>
    <definedName name="QB_ROW_320250" localSheetId="3" hidden="1">'Stmt.ofFinancial PositionMonth'!#REF!</definedName>
    <definedName name="QB_ROW_321260" localSheetId="3" hidden="1">'Stmt.ofFinancial PositionMonth'!#REF!</definedName>
    <definedName name="QB_ROW_322240" localSheetId="3" hidden="1">'Stmt.ofFinancial PositionMonth'!#REF!</definedName>
    <definedName name="QB_ROW_3321" localSheetId="3" hidden="1">'Stmt.ofFinancial PositionMonth'!#REF!</definedName>
    <definedName name="QB_ROW_3340" localSheetId="3" hidden="1">'Stmt.ofFinancial PositionMonth'!#REF!</definedName>
    <definedName name="QB_ROW_4021" localSheetId="3" hidden="1">'Stmt.ofFinancial PositionMonth'!#REF!</definedName>
    <definedName name="QB_ROW_4321" localSheetId="3" hidden="1">'Stmt.ofFinancial PositionMonth'!#REF!</definedName>
    <definedName name="QB_ROW_5011" localSheetId="3" hidden="1">'Stmt.ofFinancial PositionMonth'!#REF!</definedName>
    <definedName name="QB_ROW_5311" localSheetId="3" hidden="1">'Stmt.ofFinancial PositionMonth'!#REF!</definedName>
    <definedName name="QB_ROW_6011" localSheetId="3" hidden="1">'Stmt.ofFinancial PositionMonth'!#REF!</definedName>
    <definedName name="QB_ROW_6311" localSheetId="3" hidden="1">'Stmt.ofFinancial PositionMonth'!#REF!</definedName>
    <definedName name="QB_ROW_7001" localSheetId="3" hidden="1">'Stmt.ofFinancial PositionMonth'!#REF!</definedName>
    <definedName name="QB_ROW_7030" localSheetId="3" hidden="1">'Stmt.ofFinancial PositionMonth'!#REF!</definedName>
    <definedName name="QB_ROW_7301" localSheetId="3" hidden="1">'Stmt.ofFinancial PositionMonth'!#REF!</definedName>
    <definedName name="QB_ROW_7330" localSheetId="3" hidden="1">'Stmt.ofFinancial PositionMonth'!#REF!</definedName>
    <definedName name="QB_ROW_8011" localSheetId="3" hidden="1">'Stmt.ofFinancial PositionMonth'!#REF!</definedName>
    <definedName name="QB_ROW_8311" localSheetId="3" hidden="1">'Stmt.ofFinancial PositionMonth'!#REF!</definedName>
    <definedName name="QB_ROW_9021" localSheetId="3" hidden="1">'Stmt.ofFinancial PositionMonth'!#REF!</definedName>
    <definedName name="QB_ROW_9321" localSheetId="3" hidden="1">'Stmt.ofFinancial PositionMonth'!#REF!</definedName>
    <definedName name="QBCANSUPPORTUPDATE" localSheetId="3">TRUE</definedName>
    <definedName name="QBCOMPANYFILENAME" localSheetId="3">"C:\LWVC\QuickBooks\lwvc2004-2005.qbw"</definedName>
    <definedName name="QBENDDATE" localSheetId="3">20210331</definedName>
    <definedName name="QBHEADERSONSCREEN" localSheetId="3">FALSE</definedName>
    <definedName name="QBMETADATASIZE" localSheetId="3">5924</definedName>
    <definedName name="QBPRESERVECOLOR" localSheetId="3">TRUE</definedName>
    <definedName name="QBPRESERVEFONT" localSheetId="3">TRUE</definedName>
    <definedName name="QBPRESERVEROWHEIGHT" localSheetId="3">TRUE</definedName>
    <definedName name="QBPRESERVESPACE" localSheetId="3">TRUE</definedName>
    <definedName name="QBREPORTCOLAXIS" localSheetId="3">6</definedName>
    <definedName name="QBREPORTCOMPANYID" localSheetId="3">"d1bc5fb40bb64c32989208a640179ef4"</definedName>
    <definedName name="QBREPORTCOMPARECOL_ANNUALBUDGET" localSheetId="3">FALSE</definedName>
    <definedName name="QBREPORTCOMPARECOL_AVGCOGS" localSheetId="3">FALSE</definedName>
    <definedName name="QBREPORTCOMPARECOL_AVGPRICE" localSheetId="3">FALSE</definedName>
    <definedName name="QBREPORTCOMPARECOL_BUDDIFF" localSheetId="3">FALSE</definedName>
    <definedName name="QBREPORTCOMPARECOL_BUDGET" localSheetId="3">FALSE</definedName>
    <definedName name="QBREPORTCOMPARECOL_BUDPCT" localSheetId="3">FALSE</definedName>
    <definedName name="QBREPORTCOMPARECOL_COGS" localSheetId="3">FALSE</definedName>
    <definedName name="QBREPORTCOMPARECOL_EXCLUDEAMOUNT" localSheetId="3">FALSE</definedName>
    <definedName name="QBREPORTCOMPARECOL_EXCLUDECURPERIOD" localSheetId="3">FALSE</definedName>
    <definedName name="QBREPORTCOMPARECOL_FORECAST" localSheetId="3">FALSE</definedName>
    <definedName name="QBREPORTCOMPARECOL_GROSSMARGIN" localSheetId="3">FALSE</definedName>
    <definedName name="QBREPORTCOMPARECOL_GROSSMARGINPCT" localSheetId="3">FALSE</definedName>
    <definedName name="QBREPORTCOMPARECOL_HOURS" localSheetId="3">FALSE</definedName>
    <definedName name="QBREPORTCOMPARECOL_PCTCOL" localSheetId="3">FALSE</definedName>
    <definedName name="QBREPORTCOMPARECOL_PCTEXPENSE" localSheetId="3">FALSE</definedName>
    <definedName name="QBREPORTCOMPARECOL_PCTINCOME" localSheetId="3">FALSE</definedName>
    <definedName name="QBREPORTCOMPARECOL_PCTOFSALES" localSheetId="3">FALSE</definedName>
    <definedName name="QBREPORTCOMPARECOL_PCTROW" localSheetId="3">FALSE</definedName>
    <definedName name="QBREPORTCOMPARECOL_PPDIFF" localSheetId="3">FALSE</definedName>
    <definedName name="QBREPORTCOMPARECOL_PPPCT" localSheetId="3">FALSE</definedName>
    <definedName name="QBREPORTCOMPARECOL_PREVPERIOD" localSheetId="3">FALSE</definedName>
    <definedName name="QBREPORTCOMPARECOL_PREVYEAR" localSheetId="3">FALSE</definedName>
    <definedName name="QBREPORTCOMPARECOL_PYDIFF" localSheetId="3">FALSE</definedName>
    <definedName name="QBREPORTCOMPARECOL_PYPCT" localSheetId="3">FALSE</definedName>
    <definedName name="QBREPORTCOMPARECOL_QTY" localSheetId="3">FALSE</definedName>
    <definedName name="QBREPORTCOMPARECOL_RATE" localSheetId="3">FALSE</definedName>
    <definedName name="QBREPORTCOMPARECOL_TRIPBILLEDMILES" localSheetId="3">FALSE</definedName>
    <definedName name="QBREPORTCOMPARECOL_TRIPBILLINGAMOUNT" localSheetId="3">FALSE</definedName>
    <definedName name="QBREPORTCOMPARECOL_TRIPMILES" localSheetId="3">FALSE</definedName>
    <definedName name="QBREPORTCOMPARECOL_TRIPNOTBILLABLEMILES" localSheetId="3">FALSE</definedName>
    <definedName name="QBREPORTCOMPARECOL_TRIPTAXDEDUCTIBLEAMOUNT" localSheetId="3">FALSE</definedName>
    <definedName name="QBREPORTCOMPARECOL_TRIPUNBILLEDMILES" localSheetId="3">FALSE</definedName>
    <definedName name="QBREPORTCOMPARECOL_YTD" localSheetId="3">FALSE</definedName>
    <definedName name="QBREPORTCOMPARECOL_YTDBUDGET" localSheetId="3">FALSE</definedName>
    <definedName name="QBREPORTCOMPARECOL_YTDPCT" localSheetId="3">FALSE</definedName>
    <definedName name="QBREPORTROWAXIS" localSheetId="3">9</definedName>
    <definedName name="QBREPORTSUBCOLAXIS" localSheetId="3">0</definedName>
    <definedName name="QBREPORTTYPE" localSheetId="3">5</definedName>
    <definedName name="QBROWHEADERS" localSheetId="3">7</definedName>
    <definedName name="QBSTARTDATE" localSheetId="3">20200701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  <c r="B2" i="4"/>
  <c r="L6" i="6"/>
  <c r="N6" i="6"/>
  <c r="L7" i="6"/>
  <c r="N7" i="6"/>
  <c r="L8" i="6"/>
  <c r="N8" i="6"/>
  <c r="H9" i="6"/>
  <c r="L9" i="6" s="1"/>
  <c r="J9" i="6"/>
  <c r="N9" i="6" s="1"/>
  <c r="L11" i="6"/>
  <c r="N11" i="6"/>
  <c r="L12" i="6"/>
  <c r="N12" i="6"/>
  <c r="L13" i="6"/>
  <c r="N13" i="6"/>
  <c r="L14" i="6"/>
  <c r="N14" i="6"/>
  <c r="L15" i="6"/>
  <c r="N15" i="6"/>
  <c r="H16" i="6"/>
  <c r="J16" i="6"/>
  <c r="N16" i="6"/>
  <c r="L18" i="6"/>
  <c r="N18" i="6"/>
  <c r="L19" i="6"/>
  <c r="N19" i="6"/>
  <c r="L20" i="6"/>
  <c r="N20" i="6"/>
  <c r="L21" i="6"/>
  <c r="N21" i="6"/>
  <c r="L22" i="6"/>
  <c r="N22" i="6"/>
  <c r="L26" i="6"/>
  <c r="N26" i="6"/>
  <c r="H27" i="6"/>
  <c r="H35" i="6" s="1"/>
  <c r="J27" i="6"/>
  <c r="N27" i="6"/>
  <c r="L30" i="6"/>
  <c r="N30" i="6"/>
  <c r="L31" i="6"/>
  <c r="N31" i="6"/>
  <c r="L32" i="6"/>
  <c r="N32" i="6"/>
  <c r="L33" i="6"/>
  <c r="N33" i="6"/>
  <c r="H34" i="6"/>
  <c r="L34" i="6" s="1"/>
  <c r="J34" i="6"/>
  <c r="J35" i="6"/>
  <c r="L36" i="6"/>
  <c r="N36" i="6"/>
  <c r="L37" i="6"/>
  <c r="N37" i="6"/>
  <c r="L40" i="6"/>
  <c r="N40" i="6"/>
  <c r="H41" i="6"/>
  <c r="J41" i="6"/>
  <c r="L41" i="6" s="1"/>
  <c r="L44" i="6"/>
  <c r="N44" i="6"/>
  <c r="L45" i="6"/>
  <c r="N45" i="6"/>
  <c r="L46" i="6"/>
  <c r="N46" i="6"/>
  <c r="L47" i="6"/>
  <c r="N47" i="6"/>
  <c r="L48" i="6"/>
  <c r="N48" i="6"/>
  <c r="L49" i="6"/>
  <c r="N49" i="6"/>
  <c r="L50" i="6"/>
  <c r="N50" i="6"/>
  <c r="L51" i="6"/>
  <c r="N51" i="6"/>
  <c r="L52" i="6"/>
  <c r="N52" i="6"/>
  <c r="L53" i="6"/>
  <c r="N53" i="6"/>
  <c r="L54" i="6"/>
  <c r="N54" i="6"/>
  <c r="L55" i="6"/>
  <c r="N55" i="6"/>
  <c r="L56" i="6"/>
  <c r="N56" i="6"/>
  <c r="L57" i="6"/>
  <c r="N57" i="6"/>
  <c r="L58" i="6"/>
  <c r="N58" i="6"/>
  <c r="L59" i="6"/>
  <c r="N59" i="6"/>
  <c r="L60" i="6"/>
  <c r="N60" i="6"/>
  <c r="L61" i="6"/>
  <c r="N61" i="6"/>
  <c r="L62" i="6"/>
  <c r="N62" i="6"/>
  <c r="H63" i="6"/>
  <c r="J63" i="6"/>
  <c r="N63" i="6"/>
  <c r="AF5" i="2"/>
  <c r="AF6" i="2"/>
  <c r="AF7" i="2"/>
  <c r="H8" i="2"/>
  <c r="J8" i="2"/>
  <c r="L8" i="2"/>
  <c r="N8" i="2"/>
  <c r="N34" i="2" s="1"/>
  <c r="N38" i="2" s="1"/>
  <c r="N58" i="2" s="1"/>
  <c r="N59" i="2" s="1"/>
  <c r="P8" i="2"/>
  <c r="R8" i="2"/>
  <c r="T8" i="2"/>
  <c r="V8" i="2"/>
  <c r="X8" i="2"/>
  <c r="Z8" i="2"/>
  <c r="AB8" i="2"/>
  <c r="AD8" i="2"/>
  <c r="AD34" i="2" s="1"/>
  <c r="AD38" i="2" s="1"/>
  <c r="AD58" i="2" s="1"/>
  <c r="AD59" i="2" s="1"/>
  <c r="AF8" i="2"/>
  <c r="AF10" i="2"/>
  <c r="AF11" i="2"/>
  <c r="AF12" i="2"/>
  <c r="AF13" i="2"/>
  <c r="AF14" i="2"/>
  <c r="H15" i="2"/>
  <c r="J15" i="2"/>
  <c r="L15" i="2"/>
  <c r="AF15" i="2" s="1"/>
  <c r="N15" i="2"/>
  <c r="P15" i="2"/>
  <c r="R15" i="2"/>
  <c r="T15" i="2"/>
  <c r="V15" i="2"/>
  <c r="X15" i="2"/>
  <c r="Z15" i="2"/>
  <c r="AB15" i="2"/>
  <c r="AD15" i="2"/>
  <c r="AF17" i="2"/>
  <c r="AF18" i="2"/>
  <c r="AF19" i="2"/>
  <c r="AF21" i="2"/>
  <c r="AF22" i="2"/>
  <c r="H23" i="2"/>
  <c r="J23" i="2"/>
  <c r="J31" i="2" s="1"/>
  <c r="J34" i="2" s="1"/>
  <c r="J38" i="2" s="1"/>
  <c r="J58" i="2" s="1"/>
  <c r="J59" i="2" s="1"/>
  <c r="L23" i="2"/>
  <c r="N23" i="2"/>
  <c r="P23" i="2"/>
  <c r="R23" i="2"/>
  <c r="R31" i="2" s="1"/>
  <c r="R34" i="2" s="1"/>
  <c r="R38" i="2" s="1"/>
  <c r="R58" i="2" s="1"/>
  <c r="R59" i="2" s="1"/>
  <c r="T23" i="2"/>
  <c r="V23" i="2"/>
  <c r="X23" i="2"/>
  <c r="Z23" i="2"/>
  <c r="Z31" i="2" s="1"/>
  <c r="Z34" i="2" s="1"/>
  <c r="Z38" i="2" s="1"/>
  <c r="Z58" i="2" s="1"/>
  <c r="Z59" i="2" s="1"/>
  <c r="AB23" i="2"/>
  <c r="AD23" i="2"/>
  <c r="AF25" i="2"/>
  <c r="AF26" i="2"/>
  <c r="AF27" i="2"/>
  <c r="AF28" i="2"/>
  <c r="AF29" i="2"/>
  <c r="H30" i="2"/>
  <c r="J30" i="2"/>
  <c r="L30" i="2"/>
  <c r="N30" i="2"/>
  <c r="P30" i="2"/>
  <c r="R30" i="2"/>
  <c r="T30" i="2"/>
  <c r="V30" i="2"/>
  <c r="X30" i="2"/>
  <c r="Z30" i="2"/>
  <c r="AB30" i="2"/>
  <c r="AD30" i="2"/>
  <c r="N31" i="2"/>
  <c r="V31" i="2"/>
  <c r="AD31" i="2"/>
  <c r="AF32" i="2"/>
  <c r="AF33" i="2"/>
  <c r="V34" i="2"/>
  <c r="V38" i="2" s="1"/>
  <c r="V58" i="2" s="1"/>
  <c r="V59" i="2" s="1"/>
  <c r="AF36" i="2"/>
  <c r="H37" i="2"/>
  <c r="J37" i="2"/>
  <c r="L37" i="2"/>
  <c r="N37" i="2"/>
  <c r="P37" i="2"/>
  <c r="R37" i="2"/>
  <c r="T37" i="2"/>
  <c r="V37" i="2"/>
  <c r="X37" i="2"/>
  <c r="AF37" i="2" s="1"/>
  <c r="Z37" i="2"/>
  <c r="AB37" i="2"/>
  <c r="AD37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H57" i="2"/>
  <c r="J57" i="2"/>
  <c r="L57" i="2"/>
  <c r="N57" i="2"/>
  <c r="P57" i="2"/>
  <c r="R57" i="2"/>
  <c r="T57" i="2"/>
  <c r="V57" i="2"/>
  <c r="X57" i="2"/>
  <c r="Z57" i="2"/>
  <c r="AB57" i="2"/>
  <c r="AD57" i="2"/>
  <c r="CI32" i="5"/>
  <c r="AD66" i="5"/>
  <c r="CI65" i="5"/>
  <c r="BF65" i="5"/>
  <c r="BF66" i="5" s="1"/>
  <c r="AH65" i="5"/>
  <c r="AH66" i="5" s="1"/>
  <c r="BV64" i="5"/>
  <c r="BT64" i="5"/>
  <c r="BR64" i="5"/>
  <c r="BP64" i="5"/>
  <c r="BN64" i="5"/>
  <c r="BL64" i="5"/>
  <c r="BD64" i="5"/>
  <c r="BB64" i="5"/>
  <c r="AZ64" i="5"/>
  <c r="AX64" i="5"/>
  <c r="AV64" i="5"/>
  <c r="AT64" i="5"/>
  <c r="AR64" i="5"/>
  <c r="AP64" i="5"/>
  <c r="AN64" i="5"/>
  <c r="AL64" i="5"/>
  <c r="AH64" i="5"/>
  <c r="AF64" i="5"/>
  <c r="AD64" i="5"/>
  <c r="AD65" i="5" s="1"/>
  <c r="AB64" i="5"/>
  <c r="AJ64" i="5" s="1"/>
  <c r="Z64" i="5"/>
  <c r="X64" i="5"/>
  <c r="V64" i="5"/>
  <c r="R64" i="5"/>
  <c r="P64" i="5"/>
  <c r="N64" i="5"/>
  <c r="N65" i="5" s="1"/>
  <c r="N66" i="5" s="1"/>
  <c r="L64" i="5"/>
  <c r="J64" i="5"/>
  <c r="H64" i="5"/>
  <c r="BX63" i="5"/>
  <c r="BJ63" i="5"/>
  <c r="CD63" i="5" s="1"/>
  <c r="BH63" i="5"/>
  <c r="AJ63" i="5"/>
  <c r="V63" i="5"/>
  <c r="T63" i="5"/>
  <c r="BX62" i="5"/>
  <c r="BJ62" i="5"/>
  <c r="CD62" i="5" s="1"/>
  <c r="CH62" i="5" s="1"/>
  <c r="BH62" i="5"/>
  <c r="AJ62" i="5"/>
  <c r="CB62" i="5" s="1"/>
  <c r="CF62" i="5" s="1"/>
  <c r="T62" i="5"/>
  <c r="BZ61" i="5"/>
  <c r="BX61" i="5"/>
  <c r="BJ61" i="5"/>
  <c r="BH61" i="5"/>
  <c r="AL61" i="5"/>
  <c r="CD61" i="5" s="1"/>
  <c r="AJ61" i="5"/>
  <c r="CB61" i="5" s="1"/>
  <c r="CF61" i="5" s="1"/>
  <c r="V61" i="5"/>
  <c r="CH61" i="5" s="1"/>
  <c r="T61" i="5"/>
  <c r="BZ60" i="5"/>
  <c r="BX60" i="5"/>
  <c r="BJ60" i="5"/>
  <c r="BH60" i="5"/>
  <c r="AL60" i="5"/>
  <c r="CD60" i="5" s="1"/>
  <c r="CH60" i="5" s="1"/>
  <c r="AJ60" i="5"/>
  <c r="CB60" i="5" s="1"/>
  <c r="V60" i="5"/>
  <c r="T60" i="5"/>
  <c r="CF60" i="5" s="1"/>
  <c r="BX59" i="5"/>
  <c r="BH59" i="5"/>
  <c r="AJ59" i="5"/>
  <c r="V59" i="5"/>
  <c r="CH59" i="5" s="1"/>
  <c r="T59" i="5"/>
  <c r="BZ58" i="5"/>
  <c r="BX58" i="5"/>
  <c r="BJ58" i="5"/>
  <c r="BH58" i="5"/>
  <c r="AL58" i="5"/>
  <c r="CD58" i="5" s="1"/>
  <c r="AJ58" i="5"/>
  <c r="CB58" i="5" s="1"/>
  <c r="V58" i="5"/>
  <c r="CH58" i="5" s="1"/>
  <c r="T58" i="5"/>
  <c r="CF58" i="5" s="1"/>
  <c r="BZ57" i="5"/>
  <c r="BX57" i="5"/>
  <c r="BJ57" i="5"/>
  <c r="BH57" i="5"/>
  <c r="AL57" i="5"/>
  <c r="CD57" i="5" s="1"/>
  <c r="CH57" i="5" s="1"/>
  <c r="AJ57" i="5"/>
  <c r="CB57" i="5" s="1"/>
  <c r="CF57" i="5" s="1"/>
  <c r="V57" i="5"/>
  <c r="T57" i="5"/>
  <c r="BZ56" i="5"/>
  <c r="BX56" i="5"/>
  <c r="BJ56" i="5"/>
  <c r="BH56" i="5"/>
  <c r="AL56" i="5"/>
  <c r="AJ56" i="5"/>
  <c r="V56" i="5"/>
  <c r="T56" i="5"/>
  <c r="BZ55" i="5"/>
  <c r="BX55" i="5"/>
  <c r="BJ55" i="5"/>
  <c r="BH55" i="5"/>
  <c r="AL55" i="5"/>
  <c r="AJ55" i="5"/>
  <c r="V55" i="5"/>
  <c r="T55" i="5"/>
  <c r="BZ54" i="5"/>
  <c r="BX54" i="5"/>
  <c r="BJ54" i="5"/>
  <c r="BH54" i="5"/>
  <c r="AL54" i="5"/>
  <c r="AJ54" i="5"/>
  <c r="V54" i="5"/>
  <c r="T54" i="5"/>
  <c r="BZ53" i="5"/>
  <c r="BX53" i="5"/>
  <c r="BJ53" i="5"/>
  <c r="BH53" i="5"/>
  <c r="AL53" i="5"/>
  <c r="AJ53" i="5"/>
  <c r="V53" i="5"/>
  <c r="T53" i="5"/>
  <c r="BZ52" i="5"/>
  <c r="BX52" i="5"/>
  <c r="BJ52" i="5"/>
  <c r="BH52" i="5"/>
  <c r="AL52" i="5"/>
  <c r="AJ52" i="5"/>
  <c r="CB52" i="5" s="1"/>
  <c r="V52" i="5"/>
  <c r="T52" i="5"/>
  <c r="CF52" i="5" s="1"/>
  <c r="BZ51" i="5"/>
  <c r="BX51" i="5"/>
  <c r="BJ51" i="5"/>
  <c r="BH51" i="5"/>
  <c r="AL51" i="5"/>
  <c r="AJ51" i="5"/>
  <c r="CB51" i="5" s="1"/>
  <c r="V51" i="5"/>
  <c r="T51" i="5"/>
  <c r="BZ50" i="5"/>
  <c r="BX50" i="5"/>
  <c r="BJ50" i="5"/>
  <c r="BH50" i="5"/>
  <c r="AL50" i="5"/>
  <c r="CD50" i="5" s="1"/>
  <c r="AJ50" i="5"/>
  <c r="CB50" i="5" s="1"/>
  <c r="V50" i="5"/>
  <c r="CH50" i="5" s="1"/>
  <c r="T50" i="5"/>
  <c r="CF50" i="5" s="1"/>
  <c r="BZ49" i="5"/>
  <c r="CD49" i="5" s="1"/>
  <c r="BX49" i="5"/>
  <c r="BH49" i="5"/>
  <c r="AJ49" i="5"/>
  <c r="V49" i="5"/>
  <c r="CH49" i="5" s="1"/>
  <c r="T49" i="5"/>
  <c r="BZ48" i="5"/>
  <c r="BX48" i="5"/>
  <c r="BJ48" i="5"/>
  <c r="CD48" i="5" s="1"/>
  <c r="BH48" i="5"/>
  <c r="CB48" i="5" s="1"/>
  <c r="AJ48" i="5"/>
  <c r="V48" i="5"/>
  <c r="T48" i="5"/>
  <c r="CH47" i="5"/>
  <c r="BX47" i="5"/>
  <c r="BH47" i="5"/>
  <c r="AJ47" i="5"/>
  <c r="V47" i="5"/>
  <c r="T47" i="5"/>
  <c r="CH46" i="5"/>
  <c r="BX46" i="5"/>
  <c r="BH46" i="5"/>
  <c r="AJ46" i="5"/>
  <c r="V46" i="5"/>
  <c r="T46" i="5"/>
  <c r="BZ45" i="5"/>
  <c r="BX45" i="5"/>
  <c r="BJ45" i="5"/>
  <c r="BH45" i="5"/>
  <c r="CB45" i="5" s="1"/>
  <c r="AL45" i="5"/>
  <c r="CD45" i="5" s="1"/>
  <c r="CH45" i="5" s="1"/>
  <c r="AJ45" i="5"/>
  <c r="V45" i="5"/>
  <c r="T45" i="5"/>
  <c r="CH42" i="5"/>
  <c r="BT42" i="5"/>
  <c r="BX42" i="5" s="1"/>
  <c r="BP42" i="5"/>
  <c r="BL42" i="5"/>
  <c r="BD42" i="5"/>
  <c r="AZ42" i="5"/>
  <c r="AV42" i="5"/>
  <c r="AR42" i="5"/>
  <c r="AN42" i="5"/>
  <c r="AF42" i="5"/>
  <c r="AB42" i="5"/>
  <c r="Z42" i="5"/>
  <c r="X42" i="5"/>
  <c r="P42" i="5"/>
  <c r="L42" i="5"/>
  <c r="T42" i="5" s="1"/>
  <c r="H42" i="5"/>
  <c r="CH41" i="5"/>
  <c r="CB41" i="5"/>
  <c r="BX41" i="5"/>
  <c r="BH41" i="5"/>
  <c r="AJ41" i="5"/>
  <c r="T41" i="5"/>
  <c r="AN39" i="5"/>
  <c r="AN43" i="5" s="1"/>
  <c r="J39" i="5"/>
  <c r="BX38" i="5"/>
  <c r="CB38" i="5" s="1"/>
  <c r="BH38" i="5"/>
  <c r="AJ38" i="5"/>
  <c r="V38" i="5"/>
  <c r="CH38" i="5" s="1"/>
  <c r="T38" i="5"/>
  <c r="BX37" i="5"/>
  <c r="BH37" i="5"/>
  <c r="AJ37" i="5"/>
  <c r="V37" i="5"/>
  <c r="CH37" i="5" s="1"/>
  <c r="T37" i="5"/>
  <c r="BV36" i="5"/>
  <c r="BN36" i="5"/>
  <c r="BN39" i="5" s="1"/>
  <c r="AR36" i="5"/>
  <c r="R36" i="5"/>
  <c r="V36" i="5" s="1"/>
  <c r="BT35" i="5"/>
  <c r="BP35" i="5"/>
  <c r="BX35" i="5" s="1"/>
  <c r="BL35" i="5"/>
  <c r="BF35" i="5"/>
  <c r="BF36" i="5" s="1"/>
  <c r="BF39" i="5" s="1"/>
  <c r="BF43" i="5" s="1"/>
  <c r="BD35" i="5"/>
  <c r="BB35" i="5"/>
  <c r="BB36" i="5" s="1"/>
  <c r="AZ35" i="5"/>
  <c r="AX35" i="5"/>
  <c r="AV35" i="5"/>
  <c r="AR35" i="5"/>
  <c r="AN35" i="5"/>
  <c r="AF35" i="5"/>
  <c r="AB35" i="5"/>
  <c r="AJ35" i="5" s="1"/>
  <c r="Z35" i="5"/>
  <c r="X35" i="5"/>
  <c r="P35" i="5"/>
  <c r="L35" i="5"/>
  <c r="H35" i="5"/>
  <c r="CH34" i="5"/>
  <c r="BX34" i="5"/>
  <c r="CB34" i="5" s="1"/>
  <c r="BH34" i="5"/>
  <c r="AJ34" i="5"/>
  <c r="T34" i="5"/>
  <c r="BX33" i="5"/>
  <c r="BJ33" i="5"/>
  <c r="CD33" i="5" s="1"/>
  <c r="CH33" i="5" s="1"/>
  <c r="BH33" i="5"/>
  <c r="AJ33" i="5"/>
  <c r="T33" i="5"/>
  <c r="BX32" i="5"/>
  <c r="BJ32" i="5"/>
  <c r="CD32" i="5" s="1"/>
  <c r="CH32" i="5" s="1"/>
  <c r="BH32" i="5"/>
  <c r="AJ32" i="5"/>
  <c r="CB32" i="5" s="1"/>
  <c r="T32" i="5"/>
  <c r="CD31" i="5"/>
  <c r="CH31" i="5" s="1"/>
  <c r="BX31" i="5"/>
  <c r="BJ31" i="5"/>
  <c r="BH31" i="5"/>
  <c r="AJ31" i="5"/>
  <c r="CB31" i="5" s="1"/>
  <c r="CF31" i="5" s="1"/>
  <c r="T31" i="5"/>
  <c r="CH30" i="5"/>
  <c r="BX30" i="5"/>
  <c r="BH30" i="5"/>
  <c r="AJ30" i="5"/>
  <c r="T30" i="5"/>
  <c r="BT28" i="5"/>
  <c r="BT36" i="5" s="1"/>
  <c r="BP28" i="5"/>
  <c r="BL28" i="5"/>
  <c r="BL36" i="5" s="1"/>
  <c r="BD28" i="5"/>
  <c r="AZ28" i="5"/>
  <c r="AV28" i="5"/>
  <c r="AV36" i="5" s="1"/>
  <c r="AR28" i="5"/>
  <c r="AP28" i="5"/>
  <c r="AP36" i="5" s="1"/>
  <c r="AN28" i="5"/>
  <c r="AN36" i="5" s="1"/>
  <c r="AF28" i="5"/>
  <c r="AB28" i="5"/>
  <c r="X28" i="5"/>
  <c r="X36" i="5" s="1"/>
  <c r="P28" i="5"/>
  <c r="P36" i="5" s="1"/>
  <c r="L28" i="5"/>
  <c r="H28" i="5"/>
  <c r="CD27" i="5"/>
  <c r="CH27" i="5" s="1"/>
  <c r="BX27" i="5"/>
  <c r="BH27" i="5"/>
  <c r="CB27" i="5" s="1"/>
  <c r="AJ27" i="5"/>
  <c r="T27" i="5"/>
  <c r="CH26" i="5"/>
  <c r="BX26" i="5"/>
  <c r="BH26" i="5"/>
  <c r="AJ26" i="5"/>
  <c r="T26" i="5"/>
  <c r="CH25" i="5"/>
  <c r="BX25" i="5"/>
  <c r="BH25" i="5"/>
  <c r="AJ25" i="5"/>
  <c r="T25" i="5"/>
  <c r="BZ23" i="5"/>
  <c r="BX23" i="5"/>
  <c r="BJ23" i="5"/>
  <c r="BH23" i="5"/>
  <c r="AJ23" i="5"/>
  <c r="T23" i="5"/>
  <c r="BX22" i="5"/>
  <c r="CB22" i="5" s="1"/>
  <c r="BH22" i="5"/>
  <c r="AJ22" i="5"/>
  <c r="V22" i="5"/>
  <c r="CH22" i="5" s="1"/>
  <c r="T22" i="5"/>
  <c r="CD21" i="5"/>
  <c r="BZ21" i="5"/>
  <c r="BX21" i="5"/>
  <c r="BH21" i="5"/>
  <c r="AJ21" i="5"/>
  <c r="V21" i="5"/>
  <c r="T21" i="5"/>
  <c r="CH20" i="5"/>
  <c r="BX20" i="5"/>
  <c r="BH20" i="5"/>
  <c r="AJ20" i="5"/>
  <c r="T20" i="5"/>
  <c r="CH19" i="5"/>
  <c r="BX19" i="5"/>
  <c r="BH19" i="5"/>
  <c r="AJ19" i="5"/>
  <c r="CB19" i="5" s="1"/>
  <c r="T19" i="5"/>
  <c r="BV17" i="5"/>
  <c r="BV39" i="5" s="1"/>
  <c r="BV43" i="5" s="1"/>
  <c r="BV65" i="5" s="1"/>
  <c r="BV66" i="5" s="1"/>
  <c r="BT17" i="5"/>
  <c r="BR17" i="5"/>
  <c r="BR39" i="5" s="1"/>
  <c r="BR43" i="5" s="1"/>
  <c r="BR65" i="5" s="1"/>
  <c r="BR66" i="5" s="1"/>
  <c r="BP17" i="5"/>
  <c r="BN17" i="5"/>
  <c r="BL17" i="5"/>
  <c r="BD17" i="5"/>
  <c r="BB17" i="5"/>
  <c r="BJ17" i="5" s="1"/>
  <c r="AZ17" i="5"/>
  <c r="AV17" i="5"/>
  <c r="BH17" i="5" s="1"/>
  <c r="AT17" i="5"/>
  <c r="AT39" i="5" s="1"/>
  <c r="AT43" i="5" s="1"/>
  <c r="AR17" i="5"/>
  <c r="AN17" i="5"/>
  <c r="AF17" i="5"/>
  <c r="AJ17" i="5" s="1"/>
  <c r="AB17" i="5"/>
  <c r="Z17" i="5"/>
  <c r="X17" i="5"/>
  <c r="R17" i="5"/>
  <c r="P17" i="5"/>
  <c r="L17" i="5"/>
  <c r="J17" i="5"/>
  <c r="H17" i="5"/>
  <c r="BZ16" i="5"/>
  <c r="CD16" i="5" s="1"/>
  <c r="CH16" i="5" s="1"/>
  <c r="BX16" i="5"/>
  <c r="BH16" i="5"/>
  <c r="AJ16" i="5"/>
  <c r="T16" i="5"/>
  <c r="BX15" i="5"/>
  <c r="BJ15" i="5"/>
  <c r="CD15" i="5" s="1"/>
  <c r="CH15" i="5" s="1"/>
  <c r="BH15" i="5"/>
  <c r="AJ15" i="5"/>
  <c r="T15" i="5"/>
  <c r="CD14" i="5"/>
  <c r="CH14" i="5" s="1"/>
  <c r="BX14" i="5"/>
  <c r="BJ14" i="5"/>
  <c r="BH14" i="5"/>
  <c r="AJ14" i="5"/>
  <c r="CB14" i="5" s="1"/>
  <c r="V14" i="5"/>
  <c r="T14" i="5"/>
  <c r="BZ13" i="5"/>
  <c r="CD13" i="5" s="1"/>
  <c r="CH13" i="5" s="1"/>
  <c r="BX13" i="5"/>
  <c r="BH13" i="5"/>
  <c r="AJ13" i="5"/>
  <c r="T13" i="5"/>
  <c r="BZ12" i="5"/>
  <c r="CD12" i="5" s="1"/>
  <c r="CH12" i="5" s="1"/>
  <c r="BX12" i="5"/>
  <c r="BH12" i="5"/>
  <c r="AJ12" i="5"/>
  <c r="V12" i="5"/>
  <c r="T12" i="5"/>
  <c r="BT10" i="5"/>
  <c r="BP10" i="5"/>
  <c r="BL10" i="5"/>
  <c r="BL39" i="5" s="1"/>
  <c r="BJ10" i="5"/>
  <c r="CD10" i="5" s="1"/>
  <c r="BD10" i="5"/>
  <c r="BB10" i="5"/>
  <c r="AZ10" i="5"/>
  <c r="AV10" i="5"/>
  <c r="AR10" i="5"/>
  <c r="AN10" i="5"/>
  <c r="AF10" i="5"/>
  <c r="AB10" i="5"/>
  <c r="X10" i="5"/>
  <c r="R10" i="5"/>
  <c r="V10" i="5" s="1"/>
  <c r="P10" i="5"/>
  <c r="L10" i="5"/>
  <c r="H10" i="5"/>
  <c r="BX9" i="5"/>
  <c r="BJ9" i="5"/>
  <c r="CD9" i="5" s="1"/>
  <c r="BH9" i="5"/>
  <c r="AJ9" i="5"/>
  <c r="V9" i="5"/>
  <c r="T9" i="5"/>
  <c r="BX8" i="5"/>
  <c r="BH8" i="5"/>
  <c r="AJ8" i="5"/>
  <c r="CB8" i="5" s="1"/>
  <c r="CF8" i="5" s="1"/>
  <c r="V8" i="5"/>
  <c r="CH8" i="5" s="1"/>
  <c r="T8" i="5"/>
  <c r="BX7" i="5"/>
  <c r="BH7" i="5"/>
  <c r="AJ7" i="5"/>
  <c r="CB7" i="5" s="1"/>
  <c r="CF7" i="5" s="1"/>
  <c r="V7" i="5"/>
  <c r="CH7" i="5" s="1"/>
  <c r="T7" i="5"/>
  <c r="H11" i="1"/>
  <c r="H12" i="1" s="1"/>
  <c r="H13" i="1" s="1"/>
  <c r="H27" i="1" s="1"/>
  <c r="H35" i="1" s="1"/>
  <c r="J11" i="1"/>
  <c r="L11" i="1"/>
  <c r="N11" i="1"/>
  <c r="P11" i="1"/>
  <c r="R11" i="1"/>
  <c r="R12" i="1" s="1"/>
  <c r="R13" i="1" s="1"/>
  <c r="T11" i="1"/>
  <c r="T12" i="1" s="1"/>
  <c r="T13" i="1" s="1"/>
  <c r="T27" i="1" s="1"/>
  <c r="T35" i="1" s="1"/>
  <c r="V11" i="1"/>
  <c r="V12" i="1" s="1"/>
  <c r="V13" i="1" s="1"/>
  <c r="X11" i="1"/>
  <c r="X12" i="1" s="1"/>
  <c r="X13" i="1" s="1"/>
  <c r="X27" i="1" s="1"/>
  <c r="X35" i="1" s="1"/>
  <c r="Z11" i="1"/>
  <c r="AB11" i="1"/>
  <c r="AD11" i="1"/>
  <c r="J12" i="1"/>
  <c r="J13" i="1" s="1"/>
  <c r="J27" i="1" s="1"/>
  <c r="J35" i="1" s="1"/>
  <c r="L12" i="1"/>
  <c r="L13" i="1" s="1"/>
  <c r="L27" i="1" s="1"/>
  <c r="L35" i="1" s="1"/>
  <c r="N12" i="1"/>
  <c r="N13" i="1" s="1"/>
  <c r="N27" i="1" s="1"/>
  <c r="P12" i="1"/>
  <c r="P13" i="1" s="1"/>
  <c r="P27" i="1" s="1"/>
  <c r="P35" i="1" s="1"/>
  <c r="Z12" i="1"/>
  <c r="Z13" i="1" s="1"/>
  <c r="Z27" i="1" s="1"/>
  <c r="Z35" i="1" s="1"/>
  <c r="AB12" i="1"/>
  <c r="AB13" i="1" s="1"/>
  <c r="AB27" i="1" s="1"/>
  <c r="AB35" i="1" s="1"/>
  <c r="AD12" i="1"/>
  <c r="AD13" i="1" s="1"/>
  <c r="AD27" i="1" s="1"/>
  <c r="AD35" i="1" s="1"/>
  <c r="H16" i="1"/>
  <c r="J16" i="1"/>
  <c r="L16" i="1"/>
  <c r="N16" i="1"/>
  <c r="P16" i="1"/>
  <c r="R16" i="1"/>
  <c r="T16" i="1"/>
  <c r="V16" i="1"/>
  <c r="X16" i="1"/>
  <c r="Z16" i="1"/>
  <c r="AB16" i="1"/>
  <c r="AD16" i="1"/>
  <c r="H23" i="1"/>
  <c r="H26" i="1" s="1"/>
  <c r="J23" i="1"/>
  <c r="L23" i="1"/>
  <c r="N23" i="1"/>
  <c r="P23" i="1"/>
  <c r="R23" i="1"/>
  <c r="R26" i="1" s="1"/>
  <c r="T23" i="1"/>
  <c r="T26" i="1" s="1"/>
  <c r="V23" i="1"/>
  <c r="V26" i="1" s="1"/>
  <c r="X23" i="1"/>
  <c r="X26" i="1" s="1"/>
  <c r="Z23" i="1"/>
  <c r="AB23" i="1"/>
  <c r="AD23" i="1"/>
  <c r="J26" i="1"/>
  <c r="L26" i="1"/>
  <c r="N26" i="1"/>
  <c r="P26" i="1"/>
  <c r="Z26" i="1"/>
  <c r="AB26" i="1"/>
  <c r="AD26" i="1"/>
  <c r="H31" i="1"/>
  <c r="J31" i="1"/>
  <c r="L31" i="1"/>
  <c r="N31" i="1"/>
  <c r="P31" i="1"/>
  <c r="R31" i="1"/>
  <c r="T31" i="1"/>
  <c r="V31" i="1"/>
  <c r="X31" i="1"/>
  <c r="Z31" i="1"/>
  <c r="AB31" i="1"/>
  <c r="AD31" i="1"/>
  <c r="H34" i="1"/>
  <c r="J34" i="1"/>
  <c r="L34" i="1"/>
  <c r="N34" i="1"/>
  <c r="P34" i="1"/>
  <c r="R34" i="1"/>
  <c r="T34" i="1"/>
  <c r="V34" i="1"/>
  <c r="X34" i="1"/>
  <c r="Z34" i="1"/>
  <c r="AB34" i="1"/>
  <c r="AD34" i="1"/>
  <c r="H41" i="1"/>
  <c r="J41" i="1"/>
  <c r="L41" i="1"/>
  <c r="N41" i="1"/>
  <c r="P41" i="1"/>
  <c r="R41" i="1"/>
  <c r="T41" i="1"/>
  <c r="V41" i="1"/>
  <c r="X41" i="1"/>
  <c r="Z41" i="1"/>
  <c r="AB41" i="1"/>
  <c r="AD41" i="1"/>
  <c r="H48" i="1"/>
  <c r="J48" i="1"/>
  <c r="L48" i="1"/>
  <c r="L49" i="1" s="1"/>
  <c r="L50" i="1" s="1"/>
  <c r="L64" i="1" s="1"/>
  <c r="L68" i="1" s="1"/>
  <c r="L78" i="1" s="1"/>
  <c r="N48" i="1"/>
  <c r="N49" i="1" s="1"/>
  <c r="N50" i="1" s="1"/>
  <c r="N64" i="1" s="1"/>
  <c r="N68" i="1" s="1"/>
  <c r="P48" i="1"/>
  <c r="P49" i="1" s="1"/>
  <c r="P50" i="1" s="1"/>
  <c r="P64" i="1" s="1"/>
  <c r="P68" i="1" s="1"/>
  <c r="P78" i="1" s="1"/>
  <c r="R48" i="1"/>
  <c r="R49" i="1" s="1"/>
  <c r="R50" i="1" s="1"/>
  <c r="R64" i="1" s="1"/>
  <c r="R68" i="1" s="1"/>
  <c r="T48" i="1"/>
  <c r="V48" i="1"/>
  <c r="X48" i="1"/>
  <c r="Z48" i="1"/>
  <c r="AB48" i="1"/>
  <c r="AB49" i="1" s="1"/>
  <c r="AB50" i="1" s="1"/>
  <c r="AB64" i="1" s="1"/>
  <c r="AB68" i="1" s="1"/>
  <c r="AB78" i="1" s="1"/>
  <c r="AD48" i="1"/>
  <c r="AD49" i="1" s="1"/>
  <c r="AD50" i="1" s="1"/>
  <c r="AD64" i="1" s="1"/>
  <c r="AD68" i="1" s="1"/>
  <c r="H49" i="1"/>
  <c r="H50" i="1" s="1"/>
  <c r="J49" i="1"/>
  <c r="J50" i="1" s="1"/>
  <c r="T49" i="1"/>
  <c r="T50" i="1" s="1"/>
  <c r="V49" i="1"/>
  <c r="V50" i="1" s="1"/>
  <c r="X49" i="1"/>
  <c r="X50" i="1" s="1"/>
  <c r="Z49" i="1"/>
  <c r="Z50" i="1" s="1"/>
  <c r="H56" i="1"/>
  <c r="H63" i="1" s="1"/>
  <c r="J56" i="1"/>
  <c r="J63" i="1" s="1"/>
  <c r="L56" i="1"/>
  <c r="N56" i="1"/>
  <c r="P56" i="1"/>
  <c r="R56" i="1"/>
  <c r="T56" i="1"/>
  <c r="T63" i="1" s="1"/>
  <c r="V56" i="1"/>
  <c r="V63" i="1" s="1"/>
  <c r="X56" i="1"/>
  <c r="X63" i="1" s="1"/>
  <c r="Z56" i="1"/>
  <c r="Z63" i="1" s="1"/>
  <c r="AB56" i="1"/>
  <c r="AD56" i="1"/>
  <c r="L63" i="1"/>
  <c r="N63" i="1"/>
  <c r="P63" i="1"/>
  <c r="R63" i="1"/>
  <c r="AB63" i="1"/>
  <c r="AD63" i="1"/>
  <c r="H67" i="1"/>
  <c r="J67" i="1"/>
  <c r="L67" i="1"/>
  <c r="N67" i="1"/>
  <c r="P67" i="1"/>
  <c r="R67" i="1"/>
  <c r="T67" i="1"/>
  <c r="V67" i="1"/>
  <c r="X67" i="1"/>
  <c r="Z67" i="1"/>
  <c r="AB67" i="1"/>
  <c r="AD67" i="1"/>
  <c r="H75" i="1"/>
  <c r="J75" i="1"/>
  <c r="L75" i="1"/>
  <c r="L77" i="1" s="1"/>
  <c r="N75" i="1"/>
  <c r="N77" i="1" s="1"/>
  <c r="P75" i="1"/>
  <c r="P77" i="1" s="1"/>
  <c r="R75" i="1"/>
  <c r="R77" i="1" s="1"/>
  <c r="T75" i="1"/>
  <c r="V75" i="1"/>
  <c r="X75" i="1"/>
  <c r="Z75" i="1"/>
  <c r="AB75" i="1"/>
  <c r="AB77" i="1" s="1"/>
  <c r="AD75" i="1"/>
  <c r="AD77" i="1" s="1"/>
  <c r="H77" i="1"/>
  <c r="J77" i="1"/>
  <c r="T77" i="1"/>
  <c r="V77" i="1"/>
  <c r="X77" i="1"/>
  <c r="Z77" i="1"/>
  <c r="H11" i="3"/>
  <c r="H12" i="3" s="1"/>
  <c r="H13" i="3" s="1"/>
  <c r="H23" i="3" s="1"/>
  <c r="H31" i="3" s="1"/>
  <c r="H16" i="3"/>
  <c r="J20" i="3"/>
  <c r="H22" i="3"/>
  <c r="H27" i="3"/>
  <c r="H30" i="3"/>
  <c r="H37" i="3"/>
  <c r="H43" i="3"/>
  <c r="H44" i="3" s="1"/>
  <c r="H45" i="3" s="1"/>
  <c r="H57" i="3" s="1"/>
  <c r="H61" i="3" s="1"/>
  <c r="H71" i="3" s="1"/>
  <c r="H51" i="3"/>
  <c r="H56" i="3"/>
  <c r="H60" i="3"/>
  <c r="H68" i="3"/>
  <c r="H70" i="3"/>
  <c r="Z64" i="1" l="1"/>
  <c r="Z68" i="1" s="1"/>
  <c r="Z78" i="1" s="1"/>
  <c r="V27" i="1"/>
  <c r="V35" i="1" s="1"/>
  <c r="X64" i="1"/>
  <c r="X68" i="1" s="1"/>
  <c r="X78" i="1" s="1"/>
  <c r="V64" i="1"/>
  <c r="V68" i="1" s="1"/>
  <c r="V78" i="1" s="1"/>
  <c r="R27" i="1"/>
  <c r="R35" i="1" s="1"/>
  <c r="T64" i="1"/>
  <c r="T68" i="1" s="1"/>
  <c r="T78" i="1" s="1"/>
  <c r="CH9" i="5"/>
  <c r="L35" i="6"/>
  <c r="H38" i="6"/>
  <c r="J64" i="1"/>
  <c r="J68" i="1" s="1"/>
  <c r="J78" i="1" s="1"/>
  <c r="R78" i="1"/>
  <c r="H64" i="1"/>
  <c r="H68" i="1" s="1"/>
  <c r="H78" i="1" s="1"/>
  <c r="AD78" i="1"/>
  <c r="N78" i="1"/>
  <c r="N35" i="6"/>
  <c r="AJ42" i="5"/>
  <c r="CB46" i="5"/>
  <c r="AF57" i="2"/>
  <c r="CF15" i="5"/>
  <c r="CF23" i="5"/>
  <c r="BD36" i="5"/>
  <c r="BD39" i="5" s="1"/>
  <c r="BD43" i="5" s="1"/>
  <c r="BD65" i="5" s="1"/>
  <c r="BD66" i="5" s="1"/>
  <c r="AN65" i="5"/>
  <c r="AN66" i="5" s="1"/>
  <c r="CF51" i="5"/>
  <c r="CB21" i="5"/>
  <c r="CF32" i="5"/>
  <c r="BX64" i="5"/>
  <c r="AF23" i="2"/>
  <c r="H31" i="2"/>
  <c r="H34" i="2" s="1"/>
  <c r="H38" i="2" s="1"/>
  <c r="L27" i="6"/>
  <c r="CB15" i="5"/>
  <c r="CB23" i="5"/>
  <c r="CB25" i="5"/>
  <c r="CB37" i="5"/>
  <c r="CD51" i="5"/>
  <c r="CH51" i="5" s="1"/>
  <c r="CD52" i="5"/>
  <c r="CH52" i="5" s="1"/>
  <c r="T64" i="5"/>
  <c r="T31" i="2"/>
  <c r="T34" i="2" s="1"/>
  <c r="T38" i="2" s="1"/>
  <c r="T58" i="2" s="1"/>
  <c r="T59" i="2" s="1"/>
  <c r="L63" i="6"/>
  <c r="L16" i="6"/>
  <c r="CB54" i="5"/>
  <c r="CF54" i="5" s="1"/>
  <c r="AV39" i="5"/>
  <c r="CF13" i="5"/>
  <c r="V17" i="5"/>
  <c r="CF41" i="5"/>
  <c r="CD53" i="5"/>
  <c r="CH53" i="5" s="1"/>
  <c r="CD54" i="5"/>
  <c r="CH54" i="5" s="1"/>
  <c r="AL65" i="5"/>
  <c r="BH64" i="5"/>
  <c r="CB64" i="5" s="1"/>
  <c r="CF64" i="5" s="1"/>
  <c r="N35" i="1"/>
  <c r="AR39" i="5"/>
  <c r="AR43" i="5" s="1"/>
  <c r="AR65" i="5" s="1"/>
  <c r="AR66" i="5" s="1"/>
  <c r="BT39" i="5"/>
  <c r="BT43" i="5" s="1"/>
  <c r="BT65" i="5" s="1"/>
  <c r="BT66" i="5" s="1"/>
  <c r="AF36" i="5"/>
  <c r="AL66" i="5"/>
  <c r="CF19" i="5"/>
  <c r="CB9" i="5"/>
  <c r="CB13" i="5"/>
  <c r="BZ17" i="5"/>
  <c r="CD17" i="5" s="1"/>
  <c r="CF21" i="5"/>
  <c r="CB26" i="5"/>
  <c r="CF26" i="5" s="1"/>
  <c r="BH42" i="5"/>
  <c r="CB55" i="5"/>
  <c r="CF55" i="5" s="1"/>
  <c r="CB56" i="5"/>
  <c r="CF56" i="5" s="1"/>
  <c r="P31" i="2"/>
  <c r="N34" i="6"/>
  <c r="P34" i="2"/>
  <c r="P38" i="2" s="1"/>
  <c r="P58" i="2" s="1"/>
  <c r="P59" i="2" s="1"/>
  <c r="AF39" i="5"/>
  <c r="AF43" i="5" s="1"/>
  <c r="AF65" i="5" s="1"/>
  <c r="AF66" i="5" s="1"/>
  <c r="CF27" i="5"/>
  <c r="L36" i="5"/>
  <c r="CF38" i="5"/>
  <c r="CB53" i="5"/>
  <c r="CF53" i="5" s="1"/>
  <c r="BX17" i="5"/>
  <c r="CB12" i="5"/>
  <c r="CF12" i="5" s="1"/>
  <c r="T17" i="5"/>
  <c r="CF17" i="5" s="1"/>
  <c r="CH21" i="5"/>
  <c r="BH35" i="5"/>
  <c r="CD55" i="5"/>
  <c r="CH55" i="5" s="1"/>
  <c r="CD56" i="5"/>
  <c r="CH56" i="5" s="1"/>
  <c r="CB63" i="5"/>
  <c r="AB31" i="2"/>
  <c r="AB34" i="2" s="1"/>
  <c r="AB38" i="2" s="1"/>
  <c r="AB58" i="2" s="1"/>
  <c r="AB59" i="2" s="1"/>
  <c r="L31" i="2"/>
  <c r="L34" i="2" s="1"/>
  <c r="L38" i="2" s="1"/>
  <c r="L58" i="2" s="1"/>
  <c r="L59" i="2" s="1"/>
  <c r="H42" i="6"/>
  <c r="N41" i="6"/>
  <c r="J38" i="6"/>
  <c r="X31" i="2"/>
  <c r="X34" i="2" s="1"/>
  <c r="AF30" i="2"/>
  <c r="AV43" i="5"/>
  <c r="CB17" i="5"/>
  <c r="CH10" i="5"/>
  <c r="CF22" i="5"/>
  <c r="CF14" i="5"/>
  <c r="AP39" i="5"/>
  <c r="CD28" i="5"/>
  <c r="CH28" i="5" s="1"/>
  <c r="CF37" i="5"/>
  <c r="J43" i="5"/>
  <c r="V39" i="5"/>
  <c r="CB42" i="5"/>
  <c r="T10" i="5"/>
  <c r="BH10" i="5"/>
  <c r="CF9" i="5"/>
  <c r="BL43" i="5"/>
  <c r="CF42" i="5"/>
  <c r="BZ64" i="5"/>
  <c r="CF25" i="5"/>
  <c r="CF34" i="5"/>
  <c r="R39" i="5"/>
  <c r="R43" i="5" s="1"/>
  <c r="R65" i="5" s="1"/>
  <c r="R66" i="5" s="1"/>
  <c r="BZ39" i="5"/>
  <c r="BN43" i="5"/>
  <c r="CF45" i="5"/>
  <c r="L39" i="5"/>
  <c r="L43" i="5" s="1"/>
  <c r="L65" i="5" s="1"/>
  <c r="L66" i="5" s="1"/>
  <c r="AJ10" i="5"/>
  <c r="BX10" i="5"/>
  <c r="CB16" i="5"/>
  <c r="CF16" i="5" s="1"/>
  <c r="BP36" i="5"/>
  <c r="BP39" i="5" s="1"/>
  <c r="BX28" i="5"/>
  <c r="AT65" i="5"/>
  <c r="AT66" i="5" s="1"/>
  <c r="CF63" i="5"/>
  <c r="CB20" i="5"/>
  <c r="CF20" i="5" s="1"/>
  <c r="CD23" i="5"/>
  <c r="CH23" i="5" s="1"/>
  <c r="AZ36" i="5"/>
  <c r="AZ39" i="5" s="1"/>
  <c r="BH28" i="5"/>
  <c r="CB33" i="5"/>
  <c r="CF33" i="5" s="1"/>
  <c r="T35" i="5"/>
  <c r="Z36" i="5"/>
  <c r="Z39" i="5" s="1"/>
  <c r="Z43" i="5" s="1"/>
  <c r="Z65" i="5" s="1"/>
  <c r="Z66" i="5" s="1"/>
  <c r="BH36" i="5"/>
  <c r="CB47" i="5"/>
  <c r="CF47" i="5" s="1"/>
  <c r="CH48" i="5"/>
  <c r="CB59" i="5"/>
  <c r="CF59" i="5" s="1"/>
  <c r="CH63" i="5"/>
  <c r="CB49" i="5"/>
  <c r="CF49" i="5" s="1"/>
  <c r="P39" i="5"/>
  <c r="P43" i="5" s="1"/>
  <c r="P65" i="5" s="1"/>
  <c r="P66" i="5" s="1"/>
  <c r="X39" i="5"/>
  <c r="X43" i="5" s="1"/>
  <c r="X65" i="5" s="1"/>
  <c r="X66" i="5" s="1"/>
  <c r="BB39" i="5"/>
  <c r="BB43" i="5" s="1"/>
  <c r="BB65" i="5" s="1"/>
  <c r="BB66" i="5" s="1"/>
  <c r="H36" i="5"/>
  <c r="T36" i="5" s="1"/>
  <c r="T28" i="5"/>
  <c r="AB36" i="5"/>
  <c r="AJ36" i="5" s="1"/>
  <c r="AJ28" i="5"/>
  <c r="CB30" i="5"/>
  <c r="CF30" i="5" s="1"/>
  <c r="CB35" i="5"/>
  <c r="AX36" i="5"/>
  <c r="BJ35" i="5"/>
  <c r="CD35" i="5" s="1"/>
  <c r="CH35" i="5" s="1"/>
  <c r="BZ36" i="5"/>
  <c r="CF46" i="5"/>
  <c r="CF48" i="5"/>
  <c r="BJ64" i="5"/>
  <c r="CD64" i="5" s="1"/>
  <c r="CH64" i="5" s="1"/>
  <c r="AF31" i="2" l="1"/>
  <c r="CB28" i="5"/>
  <c r="BX36" i="5"/>
  <c r="CB36" i="5" s="1"/>
  <c r="CF36" i="5" s="1"/>
  <c r="AB39" i="5"/>
  <c r="CH17" i="5"/>
  <c r="N38" i="6"/>
  <c r="J42" i="6"/>
  <c r="H64" i="6"/>
  <c r="L38" i="6"/>
  <c r="X38" i="2"/>
  <c r="X58" i="2" s="1"/>
  <c r="X59" i="2" s="1"/>
  <c r="AF34" i="2"/>
  <c r="AF38" i="2"/>
  <c r="H58" i="2"/>
  <c r="AZ43" i="5"/>
  <c r="AZ65" i="5" s="1"/>
  <c r="AZ66" i="5" s="1"/>
  <c r="BH39" i="5"/>
  <c r="BP43" i="5"/>
  <c r="BP65" i="5" s="1"/>
  <c r="BP66" i="5" s="1"/>
  <c r="BX39" i="5"/>
  <c r="BN65" i="5"/>
  <c r="BZ43" i="5"/>
  <c r="V43" i="5"/>
  <c r="J65" i="5"/>
  <c r="AP43" i="5"/>
  <c r="AJ39" i="5"/>
  <c r="CB39" i="5" s="1"/>
  <c r="AB43" i="5"/>
  <c r="AX39" i="5"/>
  <c r="BJ36" i="5"/>
  <c r="CD36" i="5" s="1"/>
  <c r="CH36" i="5" s="1"/>
  <c r="CF35" i="5"/>
  <c r="CB10" i="5"/>
  <c r="BH43" i="5"/>
  <c r="AV65" i="5"/>
  <c r="CF10" i="5"/>
  <c r="CF28" i="5"/>
  <c r="BL65" i="5"/>
  <c r="H39" i="5"/>
  <c r="BX43" i="5" l="1"/>
  <c r="N42" i="6"/>
  <c r="J64" i="6"/>
  <c r="L64" i="6" s="1"/>
  <c r="H65" i="6"/>
  <c r="L42" i="6"/>
  <c r="H59" i="2"/>
  <c r="AF59" i="2" s="1"/>
  <c r="AF58" i="2"/>
  <c r="BH65" i="5"/>
  <c r="AV66" i="5"/>
  <c r="BH66" i="5" s="1"/>
  <c r="V65" i="5"/>
  <c r="J66" i="5"/>
  <c r="V66" i="5" s="1"/>
  <c r="H43" i="5"/>
  <c r="T39" i="5"/>
  <c r="CF39" i="5" s="1"/>
  <c r="BJ39" i="5"/>
  <c r="CD39" i="5" s="1"/>
  <c r="CH39" i="5" s="1"/>
  <c r="AX43" i="5"/>
  <c r="BX65" i="5"/>
  <c r="BL66" i="5"/>
  <c r="BX66" i="5" s="1"/>
  <c r="AB65" i="5"/>
  <c r="AJ43" i="5"/>
  <c r="CB43" i="5" s="1"/>
  <c r="AP65" i="5"/>
  <c r="BZ65" i="5"/>
  <c r="BN66" i="5"/>
  <c r="BZ66" i="5" s="1"/>
  <c r="J65" i="6" l="1"/>
  <c r="N65" i="6" s="1"/>
  <c r="N64" i="6"/>
  <c r="L65" i="6"/>
  <c r="AB66" i="5"/>
  <c r="AJ66" i="5" s="1"/>
  <c r="CB66" i="5" s="1"/>
  <c r="AJ65" i="5"/>
  <c r="CB65" i="5" s="1"/>
  <c r="AP66" i="5"/>
  <c r="T43" i="5"/>
  <c r="CF43" i="5" s="1"/>
  <c r="H65" i="5"/>
  <c r="AX65" i="5"/>
  <c r="BJ43" i="5"/>
  <c r="CD43" i="5" s="1"/>
  <c r="CH43" i="5" s="1"/>
  <c r="U72" i="8"/>
  <c r="U73" i="8" s="1"/>
  <c r="U82" i="8" s="1"/>
  <c r="U83" i="8" s="1"/>
  <c r="U80" i="8"/>
  <c r="U81" i="8"/>
  <c r="U93" i="8"/>
  <c r="U109" i="8"/>
  <c r="U136" i="8" s="1"/>
  <c r="U135" i="8"/>
  <c r="U149" i="8"/>
  <c r="U163" i="8"/>
  <c r="U166" i="8"/>
  <c r="U188" i="8"/>
  <c r="U205" i="8"/>
  <c r="U222" i="8"/>
  <c r="U241" i="8"/>
  <c r="U252" i="8"/>
  <c r="U275" i="8"/>
  <c r="U291" i="8"/>
  <c r="U306" i="8"/>
  <c r="U344" i="8"/>
  <c r="U387" i="8"/>
  <c r="U413" i="8"/>
  <c r="U417" i="8"/>
  <c r="U427" i="8"/>
  <c r="U437" i="8" s="1"/>
  <c r="U436" i="8"/>
  <c r="U503" i="8"/>
  <c r="U527" i="8"/>
  <c r="U167" i="8" l="1"/>
  <c r="U242" i="8" s="1"/>
  <c r="U528" i="8" s="1"/>
  <c r="T65" i="5"/>
  <c r="CF65" i="5" s="1"/>
  <c r="H66" i="5"/>
  <c r="T66" i="5" s="1"/>
  <c r="CF66" i="5" s="1"/>
  <c r="BJ65" i="5"/>
  <c r="CD65" i="5" s="1"/>
  <c r="CH65" i="5" s="1"/>
  <c r="AX66" i="5"/>
  <c r="BJ66" i="5" s="1"/>
  <c r="CD66" i="5" s="1"/>
  <c r="CH66" i="5" s="1"/>
  <c r="U529" i="8"/>
  <c r="U530" i="8" s="1"/>
  <c r="C16" i="7"/>
  <c r="C18" i="7" s="1"/>
  <c r="B12" i="7"/>
  <c r="B16" i="7" s="1"/>
  <c r="C2" i="7"/>
  <c r="C6" i="7" s="1"/>
  <c r="B6" i="7"/>
  <c r="D6" i="7" l="1"/>
  <c r="C22" i="7"/>
  <c r="C20" i="7"/>
  <c r="B17" i="7"/>
  <c r="B18" i="7" l="1"/>
  <c r="D18" i="7" l="1"/>
  <c r="B19" i="7" s="1"/>
  <c r="F2" i="7" s="1"/>
  <c r="CI12" i="5" s="1"/>
  <c r="B22" i="7"/>
  <c r="B20" i="7" l="1"/>
  <c r="D20" i="7" s="1"/>
</calcChain>
</file>

<file path=xl/sharedStrings.xml><?xml version="1.0" encoding="utf-8"?>
<sst xmlns="http://schemas.openxmlformats.org/spreadsheetml/2006/main" count="2578" uniqueCount="680">
  <si>
    <t>Jul 31, 20</t>
  </si>
  <si>
    <t>Aug 31, 20</t>
  </si>
  <si>
    <t>Sep 30, 20</t>
  </si>
  <si>
    <t>Oct 31, 20</t>
  </si>
  <si>
    <t>Nov 30, 20</t>
  </si>
  <si>
    <t>Dec 31, 20</t>
  </si>
  <si>
    <t>Jan 31, 21</t>
  </si>
  <si>
    <t>Feb 28, 21</t>
  </si>
  <si>
    <t>Mar 31, 21</t>
  </si>
  <si>
    <t>ASSETS</t>
  </si>
  <si>
    <t>Current Assets</t>
  </si>
  <si>
    <t>Checking/Savings</t>
  </si>
  <si>
    <t>1000 · Cash</t>
  </si>
  <si>
    <t>1005 · WFB Checking (GF)</t>
  </si>
  <si>
    <t>1015 · WF Brokerage Account</t>
  </si>
  <si>
    <t>1016 · Live Oak Bank</t>
  </si>
  <si>
    <t>1016.1 · Live Oak CD (2389)</t>
  </si>
  <si>
    <t>1016.2 · Live Oak CD (2494)</t>
  </si>
  <si>
    <t>Total 1016 · Live Oak Bank</t>
  </si>
  <si>
    <t>Total 1000 · Cash</t>
  </si>
  <si>
    <t>Total Checking/Savings</t>
  </si>
  <si>
    <t>Accounts Receivable</t>
  </si>
  <si>
    <t>1200 · Accounts Receivable</t>
  </si>
  <si>
    <t>Total Accounts Receivable</t>
  </si>
  <si>
    <t>Other Current Assets</t>
  </si>
  <si>
    <t>1120 · Inventory Asset</t>
  </si>
  <si>
    <t>1499 · Undeposited Funds</t>
  </si>
  <si>
    <t>1500 · Other Receivable - C3</t>
  </si>
  <si>
    <t>1500.1 · Other Receivable - C3  Payroll</t>
  </si>
  <si>
    <t>1500 · Other Receivable - C3 - Other</t>
  </si>
  <si>
    <t>Total 1500 · Other Receivable - C3</t>
  </si>
  <si>
    <t>1515 · Prepaid Insurance</t>
  </si>
  <si>
    <t>1520 · Prepaid Expenses - Other</t>
  </si>
  <si>
    <t>Total Other Current Assets</t>
  </si>
  <si>
    <t>Total Current Assets</t>
  </si>
  <si>
    <t>Fixed Assets</t>
  </si>
  <si>
    <t>1409 · Furniture &amp; Fixtures</t>
  </si>
  <si>
    <t>1490 · Accumulated depreciation</t>
  </si>
  <si>
    <t>Total Fixed Assets</t>
  </si>
  <si>
    <t>Other Assets</t>
  </si>
  <si>
    <t>1800 · Office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</si>
  <si>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</si>
  <si>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</si>
  <si>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</si>
  <si>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</si>
  <si>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</si>
  <si>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</si>
  <si>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</si>
  <si>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</si>
  <si>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</si>
  <si>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2001 · Credit Cards</t>
  </si>
  <si>
    <t>2007 · Wells Fargo</t>
  </si>
  <si>
    <t>2007.2 · Wells FargoStephanie Doute-7826</t>
  </si>
  <si>
    <t>2007.8 · Wells Fargo - Sharon Stone-1978</t>
  </si>
  <si>
    <t>Total 2007 · Wells Fargo</t>
  </si>
  <si>
    <t>Total 2001 · Credit Cards</t>
  </si>
  <si>
    <t>Total Credit Cards</t>
  </si>
  <si>
    <t>Other Current Liabilities</t>
  </si>
  <si>
    <t>2015 · Due to MAL/MAS</t>
  </si>
  <si>
    <t>2015.1 · Mother Lode MAS</t>
  </si>
  <si>
    <t>2015.2 · Santa Clarita MAS Unit</t>
  </si>
  <si>
    <t>2015.3 · Davis MAS</t>
  </si>
  <si>
    <t>Total 2015 · Due to MAL/MAS</t>
  </si>
  <si>
    <t>2100 · Payroll Liabilities</t>
  </si>
  <si>
    <t>2105 · Pension Liability</t>
  </si>
  <si>
    <t>2150 · Healthcare Withheld</t>
  </si>
  <si>
    <t>2200 · Sales Tax Payable</t>
  </si>
  <si>
    <t>2500 · Deferred Revenue</t>
  </si>
  <si>
    <t>2900.1 · Clearing Account</t>
  </si>
  <si>
    <t>Total Other Current Liabilities</t>
  </si>
  <si>
    <t>Total Current Liabilities</t>
  </si>
  <si>
    <t>Long Term Liabilities</t>
  </si>
  <si>
    <t>2501 · Deferred Rent</t>
  </si>
  <si>
    <t>Total Long Term Liabilities</t>
  </si>
  <si>
    <t>Total Liabilities</t>
  </si>
  <si>
    <t>Equity</t>
  </si>
  <si>
    <t>3700 · Unrestricted Net  Assets</t>
  </si>
  <si>
    <t>3700.1 · Board Designated Net Assets</t>
  </si>
  <si>
    <t>3701 · Building Reserves</t>
  </si>
  <si>
    <t>3702 · Operational Reserves</t>
  </si>
  <si>
    <t>3703 · Trudy Schafer Fellowship</t>
  </si>
  <si>
    <t>Total 3700.1 · Board Designated Net Assets</t>
  </si>
  <si>
    <t>Net Income</t>
  </si>
  <si>
    <t>Total Equity</t>
  </si>
  <si>
    <t>TOTAL LIABILITIES &amp; EQUITY</t>
  </si>
  <si>
    <t>1000.1 Board</t>
  </si>
  <si>
    <t>1000.2 Management</t>
  </si>
  <si>
    <t>1000 Management - Other</t>
  </si>
  <si>
    <t>3001.1 MTA</t>
  </si>
  <si>
    <t>3001 Member Services - Other</t>
  </si>
  <si>
    <t>Total 3001 Member Services</t>
  </si>
  <si>
    <t>3004 Conventions</t>
  </si>
  <si>
    <t>Total 3005 Local Leagues</t>
  </si>
  <si>
    <t>3006.1 LEW</t>
  </si>
  <si>
    <t>3006.2 MyLO</t>
  </si>
  <si>
    <t>3006 LEW* - Other</t>
  </si>
  <si>
    <t>Total 3006 LEW*</t>
  </si>
  <si>
    <t>3010 Schools &amp; Communities 1st</t>
  </si>
  <si>
    <t>3011 Schafer Fellowship</t>
  </si>
  <si>
    <t>3007 Advocacy - Other</t>
  </si>
  <si>
    <t>Total 3007 Advocacy</t>
  </si>
  <si>
    <t>(1000 Management)</t>
  </si>
  <si>
    <t>Total 1000 Management</t>
  </si>
  <si>
    <t>Total 2000 Development</t>
  </si>
  <si>
    <t>(3001 Member Services)</t>
  </si>
  <si>
    <t>(3000 Programs)</t>
  </si>
  <si>
    <t>(3006 LEW*)</t>
  </si>
  <si>
    <t>(3007 Advocacy)</t>
  </si>
  <si>
    <t>Total 3000 Programs</t>
  </si>
  <si>
    <t>TOTAL</t>
  </si>
  <si>
    <t>Budget</t>
  </si>
  <si>
    <t>Ordinary Income/Expense</t>
  </si>
  <si>
    <t>Income</t>
  </si>
  <si>
    <t>40010 · Membership Dues</t>
  </si>
  <si>
    <t>40010.1 · PMP dues</t>
  </si>
  <si>
    <t>40010.2 · Payments in lieu of PMPs</t>
  </si>
  <si>
    <t>40010.3 · MAL Dues</t>
  </si>
  <si>
    <t>Total 40010 · Membership Dues</t>
  </si>
  <si>
    <t>40015 · Contributions</t>
  </si>
  <si>
    <t>40030 · Contributions - Unrestricted</t>
  </si>
  <si>
    <t>40031 · Contributions - Restricted</t>
  </si>
  <si>
    <t>40035 · In Kind Contributions</t>
  </si>
  <si>
    <t>40070 · Grant Income - Unrestricted</t>
  </si>
  <si>
    <t>40071 · Grant Income - Restricted</t>
  </si>
  <si>
    <t>Total 40015 · Contributions</t>
  </si>
  <si>
    <t>40100 · Earned Revenues</t>
  </si>
  <si>
    <t>40101 · Publications</t>
  </si>
  <si>
    <t>40110 · Merchandise</t>
  </si>
  <si>
    <t>40115 · Shipping Postage</t>
  </si>
  <si>
    <t>40120 · Liability Insurance</t>
  </si>
  <si>
    <t>40130 · Workshops</t>
  </si>
  <si>
    <t>40140 · Council/Convention</t>
  </si>
  <si>
    <t>40150 · Contract Services</t>
  </si>
  <si>
    <t>40010.4 · In Lieu of Mylo</t>
  </si>
  <si>
    <t>40150.2 · LEW Contracts</t>
  </si>
  <si>
    <t>40150.4 · MyLO Contracts</t>
  </si>
  <si>
    <t>40150.5 · MyLO Migration</t>
  </si>
  <si>
    <t>40150.6 · Donation Page Contract</t>
  </si>
  <si>
    <t>Total 40150 · Contract Services</t>
  </si>
  <si>
    <t>Total 40100 · Earned Revenues</t>
  </si>
  <si>
    <t>40160 · Rental Income</t>
  </si>
  <si>
    <t>40170 · Interest</t>
  </si>
  <si>
    <t>Total Income</t>
  </si>
  <si>
    <t>Cost of Goods Sold</t>
  </si>
  <si>
    <t>50000 · Cost of Goods Sold</t>
  </si>
  <si>
    <t>Total COGS</t>
  </si>
  <si>
    <t>Gross Profit</t>
  </si>
  <si>
    <t>Expense</t>
  </si>
  <si>
    <t>60010 · Personnel</t>
  </si>
  <si>
    <t>60020 · Accounting Fees</t>
  </si>
  <si>
    <t>60021 · Bank Charges/Fees</t>
  </si>
  <si>
    <t>60030 · Legal Fees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</si>
  <si>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</si>
  <si>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</si>
  <si>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</si>
  <si>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</si>
  <si>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</si>
  <si>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and publications</t>
  </si>
  <si>
    <t>60100 · Travel/Food/Lodging</t>
  </si>
  <si>
    <t>60110 · Promotion</t>
  </si>
  <si>
    <t>60140 · Insurance</t>
  </si>
  <si>
    <t>60150 · LWVUS MAL Dues</t>
  </si>
  <si>
    <t>60160 · Fees, subscriptions</t>
  </si>
  <si>
    <t>60170 · Independent Contractors</t>
  </si>
  <si>
    <t>60171 · In-Kind Services</t>
  </si>
  <si>
    <t>61300 · Bad Debt Expense</t>
  </si>
  <si>
    <t>Total Expense</t>
  </si>
  <si>
    <t>Net Ordinary Income</t>
  </si>
  <si>
    <t>Investment Breakout</t>
  </si>
  <si>
    <t>6 Month Compounding CD Certificate</t>
  </si>
  <si>
    <t>12 Month Compounding CD Certificate</t>
  </si>
  <si>
    <t>Maturity Date</t>
  </si>
  <si>
    <t>Interest Rate</t>
  </si>
  <si>
    <t>APY</t>
  </si>
  <si>
    <t>Open date</t>
  </si>
  <si>
    <t>Apr 30, 21</t>
  </si>
  <si>
    <t>NOTES</t>
  </si>
  <si>
    <t>Total 40140 · Council/Convention</t>
  </si>
  <si>
    <t>40141-1 · Convention Registrations</t>
  </si>
  <si>
    <t>40140-2 · Convention Sponsorships</t>
  </si>
  <si>
    <t>Apr 21</t>
  </si>
  <si>
    <t>Mar 21</t>
  </si>
  <si>
    <t>Feb 21</t>
  </si>
  <si>
    <t>Jan 21</t>
  </si>
  <si>
    <t>Dec 20</t>
  </si>
  <si>
    <t>Nov 20</t>
  </si>
  <si>
    <t>Oct 20</t>
  </si>
  <si>
    <t>Sep 20</t>
  </si>
  <si>
    <t>Aug 20</t>
  </si>
  <si>
    <t>Jul 20</t>
  </si>
  <si>
    <t>40140 · Council/Convention - Other</t>
  </si>
  <si>
    <t>% of Budget</t>
  </si>
  <si>
    <t>$ Over Budget</t>
  </si>
  <si>
    <t>May 31, 21</t>
  </si>
  <si>
    <t>2007.1 · Wells Fargo Carol Goldberg-0508</t>
  </si>
  <si>
    <t>May 21</t>
  </si>
  <si>
    <t>Jun 30, 21</t>
  </si>
  <si>
    <t>Jul '20 - Jun 21</t>
  </si>
  <si>
    <t>Jun 21</t>
  </si>
  <si>
    <t>Balance As of 6/30/21</t>
  </si>
  <si>
    <t>AR-</t>
  </si>
  <si>
    <t xml:space="preserve">Invoice to LWVCEF </t>
  </si>
  <si>
    <t>LWVUS -$40,000 Award to LWV California payable in 2 Installments $20K 6/30/21 and 20K 8/31/21</t>
  </si>
  <si>
    <t>Mylo</t>
  </si>
  <si>
    <t>PMP and Insurance-Antelope</t>
  </si>
  <si>
    <t>Paid in July</t>
  </si>
  <si>
    <t>Inventory-Up to date 6/30/21</t>
  </si>
  <si>
    <t>Deposited in July</t>
  </si>
  <si>
    <t>LWV San Francisco will be reimbursing LWVC for this expense-meet@lwvc.org with webinar- 500 attendees increase for One Month Only for criminal justice webinar</t>
  </si>
  <si>
    <t>LWVC billed the EF for 4th Q of FY 20-21 Payroll and other expenses. In addition LWVC billed the EF for the outstanding balance of previous years. This is also noted on the EF reports</t>
  </si>
  <si>
    <t>Balance should clear at the end of each quarter when the GF bills the EF</t>
  </si>
  <si>
    <t>Kaufman</t>
  </si>
  <si>
    <t>Quickbooks</t>
  </si>
  <si>
    <t>12/31/20 Adjustment -posted contribution from LWVC to SCF that was supposed to be posted in 2018 as deposit when the program started</t>
  </si>
  <si>
    <t>12/31/20 Adjustment -posted contribution from LWVC to SCF for Q 3 2020</t>
  </si>
  <si>
    <t>Accrued Expenses</t>
  </si>
  <si>
    <t>6/30/21 Adjustment-contribution from LWVC to SCF to Match Contributions reported 2018-2020 $80399.32</t>
  </si>
  <si>
    <t>Difference</t>
  </si>
  <si>
    <t>Total 60170 · Independent Contractors</t>
  </si>
  <si>
    <t>3000 Programs:3007 Advocacy:3010 Schools &amp; Communities 1st</t>
  </si>
  <si>
    <t>Muller Associates-April-June 2020</t>
  </si>
  <si>
    <t>RV-Ind.Cont</t>
  </si>
  <si>
    <t>General Journal</t>
  </si>
  <si>
    <t>25 % LWVC/CA Votes-10 Hr Monthly Maintenance , Phase II Code Review/Audit and Requirenments 50%-...</t>
  </si>
  <si>
    <t>Cheppers USA LLC</t>
  </si>
  <si>
    <t>RV-Cheppers</t>
  </si>
  <si>
    <t>Muller and Associates-January-March</t>
  </si>
  <si>
    <t>Muller Associates-Set up Office365 for Andrew</t>
  </si>
  <si>
    <t>Apply the APP</t>
  </si>
  <si>
    <t>RV-ALLOCATE</t>
  </si>
  <si>
    <t>Muller Set Up Stephanie's Commputer- to Apply IPP</t>
  </si>
  <si>
    <t>RV-Muller2</t>
  </si>
  <si>
    <t>Muller October-December- to Apply APP</t>
  </si>
  <si>
    <t>RV-Muller</t>
  </si>
  <si>
    <t>Independent Contractor to Apply APP</t>
  </si>
  <si>
    <t>RV-Independ</t>
  </si>
  <si>
    <t>Helen's Hutchison's fee for acting ED (using ED IPP)</t>
  </si>
  <si>
    <t>Helen Hutchison.</t>
  </si>
  <si>
    <t>SD-1186</t>
  </si>
  <si>
    <t>Allocate according to IPP - Helen Hutchison</t>
  </si>
  <si>
    <t>SD-1179</t>
  </si>
  <si>
    <t>SD-ALLOCATE</t>
  </si>
  <si>
    <t>Allocate according to IPP - ED</t>
  </si>
  <si>
    <t>SD-WAGES</t>
  </si>
  <si>
    <t>SD-1167</t>
  </si>
  <si>
    <t>Total 60160 · Fees, subscriptions</t>
  </si>
  <si>
    <t>Kaufman Legal Group</t>
  </si>
  <si>
    <t>Secretary of State</t>
  </si>
  <si>
    <t>Data Base lincense fee-May 2021</t>
  </si>
  <si>
    <t>52407</t>
  </si>
  <si>
    <t>Bill</t>
  </si>
  <si>
    <t>Data Base lincense fee-April 2021</t>
  </si>
  <si>
    <t>51897</t>
  </si>
  <si>
    <t>SCF Late filing fee-ID1405855 Form F460 7/1/18-9/30/18</t>
  </si>
  <si>
    <t>021119</t>
  </si>
  <si>
    <t>Data Base lincense fee-March 2021</t>
  </si>
  <si>
    <t>51520</t>
  </si>
  <si>
    <t>Data Base lincense fee-February 2021</t>
  </si>
  <si>
    <t>50952</t>
  </si>
  <si>
    <t>Data Base lincense fee-January 2021</t>
  </si>
  <si>
    <t>50632</t>
  </si>
  <si>
    <t>SCF Late filing fee</t>
  </si>
  <si>
    <t>012221</t>
  </si>
  <si>
    <t>Data Base lincense fee-December 2020</t>
  </si>
  <si>
    <t>50022</t>
  </si>
  <si>
    <t>Annual Fee for All Active state and local campaign committees ID#1404855</t>
  </si>
  <si>
    <t>Data Base lincense fee-November2020</t>
  </si>
  <si>
    <t>49697</t>
  </si>
  <si>
    <t>Data Base lincense fee-October 2020</t>
  </si>
  <si>
    <t>49425</t>
  </si>
  <si>
    <t>Data Base lincense fee-September 2020</t>
  </si>
  <si>
    <t>49034</t>
  </si>
  <si>
    <t>Data Base lincense fee-August2020</t>
  </si>
  <si>
    <t>48287</t>
  </si>
  <si>
    <t>Data Base lincense fee-July 2020</t>
  </si>
  <si>
    <t>47919</t>
  </si>
  <si>
    <t>Subscriptions- To Apply APP- Total 1082.47</t>
  </si>
  <si>
    <t>RV-Subscrip</t>
  </si>
  <si>
    <t>Data Base lincense fee-June 2020</t>
  </si>
  <si>
    <t>47411</t>
  </si>
  <si>
    <t>EveryAction (4/1/20  - 6/30/20)-APP GF Portion Onlly</t>
  </si>
  <si>
    <t>RV-EveryAct</t>
  </si>
  <si>
    <t>Data Base lincense fee-May 2020</t>
  </si>
  <si>
    <t>47327</t>
  </si>
  <si>
    <t>Subscriptions- To Apply APP</t>
  </si>
  <si>
    <t>RVFeesSubs</t>
  </si>
  <si>
    <t>April Data Base lincense fee</t>
  </si>
  <si>
    <t>46502</t>
  </si>
  <si>
    <t>Subscriptions- To Apply APP- Total 157.61</t>
  </si>
  <si>
    <t xml:space="preserve"> March Data Base lincense fee</t>
  </si>
  <si>
    <t>LWV4845.001</t>
  </si>
  <si>
    <t>Subscriptions- To Apply APP- Total 657.61</t>
  </si>
  <si>
    <t>Databank-50% refund for unused fees $2825.15 1/2 to EF</t>
  </si>
  <si>
    <t>RV-Databank</t>
  </si>
  <si>
    <t>Allocate Employee benefits according to IPP-To Move Andrews's Membership to Fees/Subscriptions</t>
  </si>
  <si>
    <t>Muse-Fisher, Andrew J</t>
  </si>
  <si>
    <t>RV-Membersh</t>
  </si>
  <si>
    <t>Allocate Employee benefits according to IPP-To Move Stephanies's Membership to Fees/Subscriptions</t>
  </si>
  <si>
    <t>Doute, Stephanie</t>
  </si>
  <si>
    <t>EveryAction (3/1/20  - 3/31/20)-APP GF Portion Onlly</t>
  </si>
  <si>
    <t>EveryAction (1/1/20  - 2/28/20)-APP GF Portion Onlly</t>
  </si>
  <si>
    <t>Databank Amortization</t>
  </si>
  <si>
    <t>RV-PREPAID</t>
  </si>
  <si>
    <t>Databank Amortization-October-December</t>
  </si>
  <si>
    <t>Stamps, Adobe, Crashplan,Jungledisk, logmein to Apply APP</t>
  </si>
  <si>
    <t>SurveyMonkey to Apply APP</t>
  </si>
  <si>
    <t>RV-SurveyMo</t>
  </si>
  <si>
    <t>Register as a political action committee for the year</t>
  </si>
  <si>
    <t>Secretary of State *</t>
  </si>
  <si>
    <t>1404855</t>
  </si>
  <si>
    <t>EveryAction (10/1/19  - 12/31/19)</t>
  </si>
  <si>
    <t>SD-PREPAID</t>
  </si>
  <si>
    <t>EveryAction (EA Data Services 8/1/19 - 10/31/19)</t>
  </si>
  <si>
    <t>Data Base lincense fee</t>
  </si>
  <si>
    <t>44212</t>
  </si>
  <si>
    <t>43764</t>
  </si>
  <si>
    <t>43004</t>
  </si>
  <si>
    <t>42594</t>
  </si>
  <si>
    <t>10k of 25K</t>
  </si>
  <si>
    <t>Schools &amp; Communities First</t>
  </si>
  <si>
    <t>20190529</t>
  </si>
  <si>
    <t>Database licese fee</t>
  </si>
  <si>
    <t>40733</t>
  </si>
  <si>
    <t>interest on past due balance</t>
  </si>
  <si>
    <t>40318</t>
  </si>
  <si>
    <t>39098</t>
  </si>
  <si>
    <t>Interest on past due invoice</t>
  </si>
  <si>
    <t>38289</t>
  </si>
  <si>
    <t>Transfer fees from advocacy to Schools and Community First</t>
  </si>
  <si>
    <t>SD-1180</t>
  </si>
  <si>
    <t>Fee for filing form 410</t>
  </si>
  <si>
    <t>6056</t>
  </si>
  <si>
    <t>Check</t>
  </si>
  <si>
    <t>Total 60140 · Insurance</t>
  </si>
  <si>
    <t>Total 60140.5 · Errors &amp; Omissions</t>
  </si>
  <si>
    <t>To Correct Amount Allocted to Errors &amp; Omissions Amortization-Oct. 2019-Dec.2019-Overallocated b...</t>
  </si>
  <si>
    <t>RV-Correct</t>
  </si>
  <si>
    <t xml:space="preserve"> Errors &amp; Omissions Amortization-March 2020</t>
  </si>
  <si>
    <t>RV-E&amp;O</t>
  </si>
  <si>
    <t xml:space="preserve"> Errors &amp; Omissions Amortization-April 2020</t>
  </si>
  <si>
    <t xml:space="preserve"> Errors &amp; Omissions Amortization-May 2020</t>
  </si>
  <si>
    <t xml:space="preserve"> Errors &amp; Omissions Amortization-January 2020 and February 2020</t>
  </si>
  <si>
    <t>To Correct Amount Allocted to Errors &amp; Omissions Amortization-Oct. 2019-Dec.2019</t>
  </si>
  <si>
    <t>60140.5 · Errors &amp; Omissions</t>
  </si>
  <si>
    <t>Total 60140.2 · General Liability</t>
  </si>
  <si>
    <t>True Up after billing  Leagues-General Liability Insurance 9/22/19-922/20</t>
  </si>
  <si>
    <t>RV-LiabIns</t>
  </si>
  <si>
    <t>To Amortize General Liability Insurance 9/22/19-922/20-April 2020</t>
  </si>
  <si>
    <t>To Amortize General Liability Insurance 9/22/19-922/20-May 2020</t>
  </si>
  <si>
    <t>To Amortize General Liability Insurance 9/22/19-922/20-March 2020</t>
  </si>
  <si>
    <t>To Amortize General Liability Insurance 9/22/19-922/20January-February 2020</t>
  </si>
  <si>
    <t>Adjusment -to correct the amount of  general liability insurance Amortization (September  2019)</t>
  </si>
  <si>
    <t>Adjusment -to correct the amount of  general liability insurance Amortization (October-December ...</t>
  </si>
  <si>
    <t>60140.2 · General Liability</t>
  </si>
  <si>
    <t>Total 60110 · Promotion</t>
  </si>
  <si>
    <t>Total 60100 · Travel/Food/Lodging</t>
  </si>
  <si>
    <t>To Expense- prepaid travel Expense for Nina Senn -Airfare for travel in December for School &amp; Co...</t>
  </si>
  <si>
    <t>Muller Set Up Stephanie's Commputer-Parking - to Apply IPP</t>
  </si>
  <si>
    <t>RV-Muller3</t>
  </si>
  <si>
    <t>Helen-November Amtrak expenses to Apply IPP</t>
  </si>
  <si>
    <t>RV-Helen</t>
  </si>
  <si>
    <t>Allocate according to IPP - ED (Helen Hutchison)</t>
  </si>
  <si>
    <t>SD-1176</t>
  </si>
  <si>
    <t>12/17 - Parking</t>
  </si>
  <si>
    <t>HUT 121919</t>
  </si>
  <si>
    <t>12/17 - RT airfare to Burbank for  executive committee mtg</t>
  </si>
  <si>
    <t>Helen's travel and hotel stay while in Sacramento (using ED IPP)</t>
  </si>
  <si>
    <t>9/12 - Lyft from SCF Exec. committee mtg to LAX</t>
  </si>
  <si>
    <t>HUT 10419</t>
  </si>
  <si>
    <t>9/12 - Lyft from airport to SCF Exec. committee mtg</t>
  </si>
  <si>
    <t>9/12 - RT flight from Oaland to LAX</t>
  </si>
  <si>
    <t>5/6/19 - Lyft to airport</t>
  </si>
  <si>
    <t>HUT 053119</t>
  </si>
  <si>
    <t>5/6/19 - Lyft to meeting</t>
  </si>
  <si>
    <t>5/6/19 - Flight from Oakland to LA</t>
  </si>
  <si>
    <t>1/22 - Parking for SCF meeting</t>
  </si>
  <si>
    <t>HUT 020319</t>
  </si>
  <si>
    <t>1/24 - Parking for SCF meeting</t>
  </si>
  <si>
    <t>1/22 - mileageo to Sacramento meeting with legilators (166 miles)</t>
  </si>
  <si>
    <t>1/11 - mileage to South San Mateo County  (66 miles)</t>
  </si>
  <si>
    <t>12/14 - RT flight to LA  for Schools &amp; Community</t>
  </si>
  <si>
    <t>HUT 120618</t>
  </si>
  <si>
    <t>(Prop 13 reform)</t>
  </si>
  <si>
    <t>Amtrak</t>
  </si>
  <si>
    <t>Credit Card Charge</t>
  </si>
  <si>
    <t>2/16/18 - flight to Burbank from Oakland (Prop 13 reform)</t>
  </si>
  <si>
    <t>Southwest</t>
  </si>
  <si>
    <t>Total 60090 · Printing and publications</t>
  </si>
  <si>
    <t>Contract Base rate for 4/4/20-7/3/20-May</t>
  </si>
  <si>
    <t>RVWizix</t>
  </si>
  <si>
    <t>Wizix Technology Group, Inc.-To Apply APP</t>
  </si>
  <si>
    <t>RV-Wizix</t>
  </si>
  <si>
    <t>Scott Technology -To Apply APP</t>
  </si>
  <si>
    <t>RV-Scott</t>
  </si>
  <si>
    <t>Total 60080 · Equipment rental &amp; maintenance</t>
  </si>
  <si>
    <t>Equipment Rental Maintenance- To Apply APP- Total $454.55</t>
  </si>
  <si>
    <t>RV-Equipm</t>
  </si>
  <si>
    <t>RV-TIAA</t>
  </si>
  <si>
    <t>TIAA -To Apply APP</t>
  </si>
  <si>
    <t>Total 60070 · Occupancy</t>
  </si>
  <si>
    <t>Apply the OCC-Due to Correction to Deferred Rent Feb-June 2020</t>
  </si>
  <si>
    <t>OCCCorrect</t>
  </si>
  <si>
    <t>Apply the OCC</t>
  </si>
  <si>
    <t>RV-OCCjun</t>
  </si>
  <si>
    <t>RV-OCCApr</t>
  </si>
  <si>
    <t>RV-OCCMar</t>
  </si>
  <si>
    <t>RV-OCCFeb</t>
  </si>
  <si>
    <t>RV-OCCJan</t>
  </si>
  <si>
    <t>RV-OCCDec</t>
  </si>
  <si>
    <t>SD-OCC</t>
  </si>
  <si>
    <t>Total 60060 · Postage/Shipping</t>
  </si>
  <si>
    <t>Delivery and Photocopies-January 2021</t>
  </si>
  <si>
    <t>To Correct Expense posted to Shipping Postage Revenue account instead of Expense Account.-Fedex ...</t>
  </si>
  <si>
    <t>To Correct-May-September Schools and Community's Stamps account cancelled-This charge is suppose...</t>
  </si>
  <si>
    <t>Stamps.com</t>
  </si>
  <si>
    <t>RV-Postage</t>
  </si>
  <si>
    <t>GF SCF Subscription for account; used for Schools &amp; Communities First</t>
  </si>
  <si>
    <t>092320</t>
  </si>
  <si>
    <t>082320</t>
  </si>
  <si>
    <t>Postage and Shipping-To Apply APP</t>
  </si>
  <si>
    <t>Postage and Shipping-To Apply APP-Total $17.99</t>
  </si>
  <si>
    <t>Postage and Shipping-To Apply APP-Total $217.99</t>
  </si>
  <si>
    <t>USPS Stamps- Schools and Community</t>
  </si>
  <si>
    <t>USPS Stamps</t>
  </si>
  <si>
    <t>GF SCF Stamps credit reload; used for Schools &amp; Communities First mailings</t>
  </si>
  <si>
    <t>USPS Postal Store</t>
  </si>
  <si>
    <t>Mailing to Kaufman Legal Group</t>
  </si>
  <si>
    <t>Fedex</t>
  </si>
  <si>
    <t>Overnight mailing of form to Kaufman Legal Group</t>
  </si>
  <si>
    <t>Andrew Muse-Fisher</t>
  </si>
  <si>
    <t>MUS 042619</t>
  </si>
  <si>
    <t>Express delivery exp.</t>
  </si>
  <si>
    <t>MIF</t>
  </si>
  <si>
    <t>Total 60050 · Telecommunications</t>
  </si>
  <si>
    <t>Comcast Internet and Phone Service</t>
  </si>
  <si>
    <t>RV-Telecom</t>
  </si>
  <si>
    <t>RVTelecom</t>
  </si>
  <si>
    <t>Telecommunications-To Apply APP-Total 171.45</t>
  </si>
  <si>
    <t>Telecommunications-To Apply APP-Total 1136.79</t>
  </si>
  <si>
    <t>Zoom-To Apply APP</t>
  </si>
  <si>
    <t>RV-Zoom</t>
  </si>
  <si>
    <t>Comcast to Apply APP</t>
  </si>
  <si>
    <t>RV-Comcast</t>
  </si>
  <si>
    <t>Total 60040 · Supplies</t>
  </si>
  <si>
    <t>Apply APP to Supplies-Total $48.90</t>
  </si>
  <si>
    <t>RV-Supplies</t>
  </si>
  <si>
    <t>Apply APP to Supplies-Total $458.10</t>
  </si>
  <si>
    <t>USPS-Stamps -Andrew</t>
  </si>
  <si>
    <t>Staples, Stamps to Apply APP</t>
  </si>
  <si>
    <t>Envelopes</t>
  </si>
  <si>
    <t>MUS 121719</t>
  </si>
  <si>
    <t>Business cards for Andrew Muse-Fisher</t>
  </si>
  <si>
    <t>SD-1240</t>
  </si>
  <si>
    <t>Total 60030 · Legal Fees</t>
  </si>
  <si>
    <t>March Services</t>
  </si>
  <si>
    <t>February Services</t>
  </si>
  <si>
    <t>January Services</t>
  </si>
  <si>
    <t>December Services</t>
  </si>
  <si>
    <t>Accidentally added 2499.23 to October bill, this amount was for September (already paid) creatin...</t>
  </si>
  <si>
    <t>122420-credit</t>
  </si>
  <si>
    <t>Credit</t>
  </si>
  <si>
    <t>November Services</t>
  </si>
  <si>
    <t>October Services</t>
  </si>
  <si>
    <t>September Services</t>
  </si>
  <si>
    <t>August Services</t>
  </si>
  <si>
    <t>July Services</t>
  </si>
  <si>
    <t>April  Services</t>
  </si>
  <si>
    <t>41865</t>
  </si>
  <si>
    <t>36701</t>
  </si>
  <si>
    <t>Total 60021 · Bank Charges/Fees</t>
  </si>
  <si>
    <t>Deposit</t>
  </si>
  <si>
    <t>Fees on in transit donations</t>
  </si>
  <si>
    <t>Fees on MIF credit card donations</t>
  </si>
  <si>
    <t>Additional fee on MIF donation from February</t>
  </si>
  <si>
    <t>Make it fair</t>
  </si>
  <si>
    <t>Make It Fair</t>
  </si>
  <si>
    <t>Total 60010 · Personnel</t>
  </si>
  <si>
    <t>Total 60015 · Pension</t>
  </si>
  <si>
    <t>Allocate Pension according to IPP</t>
  </si>
  <si>
    <t>RV-Pension1</t>
  </si>
  <si>
    <t>RV-Pension</t>
  </si>
  <si>
    <t>RV-Pension2</t>
  </si>
  <si>
    <t>SD-1187</t>
  </si>
  <si>
    <t>Allocate workers compensation according to IPP</t>
  </si>
  <si>
    <t>SD-Pension</t>
  </si>
  <si>
    <t>60015 · Pension</t>
  </si>
  <si>
    <t>Total 60014 · Workers Compensation</t>
  </si>
  <si>
    <t>Adjustment-backdated payroll Reduced the UI Payment to CA 1st Q2020</t>
  </si>
  <si>
    <t>RV-WCAdj</t>
  </si>
  <si>
    <t>RV-WC</t>
  </si>
  <si>
    <t>RV-FebWC</t>
  </si>
  <si>
    <t>RV-JanWC</t>
  </si>
  <si>
    <t>SD-1189</t>
  </si>
  <si>
    <t>SD-WC</t>
  </si>
  <si>
    <t>60014 · Workers Compensation</t>
  </si>
  <si>
    <t>Total 60013 · Payroll taxes</t>
  </si>
  <si>
    <t>Allocate payroll taxes according to IPP</t>
  </si>
  <si>
    <t>RV-PRTax</t>
  </si>
  <si>
    <t>RV-Pension3</t>
  </si>
  <si>
    <t>CA-Unemployment Company Adjustment</t>
  </si>
  <si>
    <t>RV-AWS</t>
  </si>
  <si>
    <t>RV-PR Taxes</t>
  </si>
  <si>
    <t>RV-FebPT</t>
  </si>
  <si>
    <t>RV-JanPT</t>
  </si>
  <si>
    <t>SD-1188</t>
  </si>
  <si>
    <t>SD-PR Taxes</t>
  </si>
  <si>
    <t>60013 · Payroll taxes</t>
  </si>
  <si>
    <t>Total 60012 · Employee benefits</t>
  </si>
  <si>
    <t>To Allocate  Employee Benefits according to IPP-Monthly Reimbursement while Mandatory Work from ...</t>
  </si>
  <si>
    <t>RV-RemoteRe</t>
  </si>
  <si>
    <t>To Allocate Employee Benefits according to IPP-CalChoice</t>
  </si>
  <si>
    <t>RV-Calchoic</t>
  </si>
  <si>
    <t>RV-PPD INS</t>
  </si>
  <si>
    <t>Allocate Employee benefits according to IPP</t>
  </si>
  <si>
    <t>RV-EE BENEF</t>
  </si>
  <si>
    <t>To Allocate Employee Benefits according to IPP-Andrew-Kaiser</t>
  </si>
  <si>
    <t>To Allocate Employee Benefits according to IPP-Stephanie Doute-Kaiser</t>
  </si>
  <si>
    <t>SD-EE BENEF</t>
  </si>
  <si>
    <t>60012 · Employee benefits</t>
  </si>
  <si>
    <t>Total 60011 · Salaries and Wages</t>
  </si>
  <si>
    <t>Total 60011.7 · Salary - Dev. Coordinator</t>
  </si>
  <si>
    <t>Transfer Jenny Burger's hours associated with Schools and Community First</t>
  </si>
  <si>
    <t>SD-1183</t>
  </si>
  <si>
    <t>60011.7 · Salary - Dev. Coordinator</t>
  </si>
  <si>
    <t>Total 60011.5 · Salary - Communications Manager</t>
  </si>
  <si>
    <t>To Move Salary allocated to Propositions to Correct Class SCF-Leslie, Elizabeth A</t>
  </si>
  <si>
    <t>Prop 25-Committee</t>
  </si>
  <si>
    <t>RV-SCF</t>
  </si>
  <si>
    <t>Prop 25-Independent</t>
  </si>
  <si>
    <t>Prop 24-Independent</t>
  </si>
  <si>
    <t>Prop 20-Independent</t>
  </si>
  <si>
    <t>Prop 19-Independent</t>
  </si>
  <si>
    <t>Prop 18-Committee</t>
  </si>
  <si>
    <t>Prop 18-Independent</t>
  </si>
  <si>
    <t>Prop 17-Committee</t>
  </si>
  <si>
    <t>Prop 17-Independent</t>
  </si>
  <si>
    <t>Prop 16-Committee</t>
  </si>
  <si>
    <t>Prop 16-Independent</t>
  </si>
  <si>
    <t>Prop 15 - SCF</t>
  </si>
  <si>
    <t>60011.5 · Salary - Communications Manager</t>
  </si>
  <si>
    <t>Total 60011.4 · Fellowship</t>
  </si>
  <si>
    <t>To Move Salary allocated to Propositions to Correct Class SCF-Muse-Fisher, Andrew J</t>
  </si>
  <si>
    <t>60011.4 · Fellowship</t>
  </si>
  <si>
    <t>Total 60011.3 · Voter Service Director</t>
  </si>
  <si>
    <t>Total 6011.31 · Program Associate</t>
  </si>
  <si>
    <t>Allocate adjustment of vacation/personal balance as 6/30/20 according to IPP</t>
  </si>
  <si>
    <t>RV-VACJune</t>
  </si>
  <si>
    <t>Allocate wages according to IPP</t>
  </si>
  <si>
    <t>RV-Wages</t>
  </si>
  <si>
    <t>Allocate adjustment of vacation/personal balance as 5/31/20 according to IPP</t>
  </si>
  <si>
    <t>RV-VACMay</t>
  </si>
  <si>
    <t>RV-Salary</t>
  </si>
  <si>
    <t>Allocate adjustment of vacation/personal balance as 2/29/20 according to IPP</t>
  </si>
  <si>
    <t>RV-VACApril</t>
  </si>
  <si>
    <t>Allocate adjustment of vacation/personal balance as 3/31/20 according to IPP</t>
  </si>
  <si>
    <t>RV-VACMARCH</t>
  </si>
  <si>
    <t>RV-VACFEB</t>
  </si>
  <si>
    <t>RV-MarWages</t>
  </si>
  <si>
    <t>RV-FebWages</t>
  </si>
  <si>
    <t>Allocate adjustment of vacation/personal balance as 1/31/20 according to IPP</t>
  </si>
  <si>
    <t>RV-VACATION</t>
  </si>
  <si>
    <t>Allocate adjustment of vacation/personal balance as 12/31/19 according to IPP</t>
  </si>
  <si>
    <t>RV-JanWages</t>
  </si>
  <si>
    <t>Allocate adjustment of vacation/personal balance as 11/30/2019 according to IPP</t>
  </si>
  <si>
    <t>SD-VACATION</t>
  </si>
  <si>
    <t>Allocate adjustment of vacation/personal balance as 8/31/2019 according to IPP</t>
  </si>
  <si>
    <t>Allocate adjustment of vacation/personal balance as 7/31/2019 according to IPP</t>
  </si>
  <si>
    <t>6011.31 · Program Associate</t>
  </si>
  <si>
    <t>Total 6011.3 · Salary - Deputy Director</t>
  </si>
  <si>
    <t>To Move Salary allocated to Propositions to Correct Class SCF-Rose, Dora</t>
  </si>
  <si>
    <t>Prop 24-Committee</t>
  </si>
  <si>
    <t>6011.3 · Salary - Deputy Director</t>
  </si>
  <si>
    <t>60011.3 · Voter Service Director</t>
  </si>
  <si>
    <t>Total 60011.1 · Salary - Executive Director</t>
  </si>
  <si>
    <t>Allocate salary according to IPP</t>
  </si>
  <si>
    <t>Transfer Melissa Breach's hours associated with Schools and Community First (11.75 hours from Ma...</t>
  </si>
  <si>
    <t>60011.1 · Salary - Executive Director</t>
  </si>
  <si>
    <t>60011 · Salaries and Wages</t>
  </si>
  <si>
    <t>Total 40115 · Shipping Postage</t>
  </si>
  <si>
    <t>USPS Stamps-Schools and Communities</t>
  </si>
  <si>
    <t>Fedex- shipping Schools and Communities</t>
  </si>
  <si>
    <t>Total 40031 · Contributions - Restricted</t>
  </si>
  <si>
    <t>6/30/21 Adjustment-contribution from LWVC to SCF to Match Contributions reported 2018-2020 $8039...</t>
  </si>
  <si>
    <t>RV-adj.FY</t>
  </si>
  <si>
    <t>Donation from LWVC to SCF As Deposit for SCF-This Entry should have been done in 1st Q 2018</t>
  </si>
  <si>
    <t>LWVC</t>
  </si>
  <si>
    <t>RV-Transfer</t>
  </si>
  <si>
    <t>EveryAction Donations Deposit 10.20.20- Donation from Susan Dunn, is for SCF not Development</t>
  </si>
  <si>
    <t>Susan Dunn</t>
  </si>
  <si>
    <t>Donation from LWVC to SCF to cover expenses Q3 Part 1</t>
  </si>
  <si>
    <t>EveryAction Donation-DM - SCF - October 2020 Email</t>
  </si>
  <si>
    <t>EveryAction Donations-DM - SCF - October 2020 Email</t>
  </si>
  <si>
    <t>Donation- SCF</t>
  </si>
  <si>
    <t>Anne Omsted</t>
  </si>
  <si>
    <t>400</t>
  </si>
  <si>
    <t>Christine Rammler</t>
  </si>
  <si>
    <t>2015</t>
  </si>
  <si>
    <t>Donation - Schools &amp; Communities First</t>
  </si>
  <si>
    <t>Anne Omstead</t>
  </si>
  <si>
    <t>391</t>
  </si>
  <si>
    <t>Linda Herman</t>
  </si>
  <si>
    <t>1600</t>
  </si>
  <si>
    <t>Donation-Schools and Communities First</t>
  </si>
  <si>
    <t>380</t>
  </si>
  <si>
    <t>Donation-Schools and Communities</t>
  </si>
  <si>
    <t>369</t>
  </si>
  <si>
    <t>356</t>
  </si>
  <si>
    <t>344</t>
  </si>
  <si>
    <t>Donation from Rita Barschak</t>
  </si>
  <si>
    <t>Rita Barschak</t>
  </si>
  <si>
    <t>2974</t>
  </si>
  <si>
    <t>9192</t>
  </si>
  <si>
    <t>3564</t>
  </si>
  <si>
    <t>Various</t>
  </si>
  <si>
    <t>Gloria Chun Hoo</t>
  </si>
  <si>
    <t>2662</t>
  </si>
  <si>
    <t>Cleared Every Action transactions</t>
  </si>
  <si>
    <t>Barbara Moulton</t>
  </si>
  <si>
    <t>3300</t>
  </si>
  <si>
    <t>Helen Hutchison</t>
  </si>
  <si>
    <t>2155</t>
  </si>
  <si>
    <t>Sherry Berman - Not able to get their employment info., thus not able to accept donation into MI...</t>
  </si>
  <si>
    <t>SD-1177</t>
  </si>
  <si>
    <t>Charles Stephens - Not able to get their employment info., thus not able to accept donation into...</t>
  </si>
  <si>
    <t>Joshua Lutz - Not able to get their employment info., thus not able to accept donation into MIF ...</t>
  </si>
  <si>
    <t>Monica Sicilia - Not able to get their employment info., thus not able to accept donation into M...</t>
  </si>
  <si>
    <t>David LaMacchia</t>
  </si>
  <si>
    <t>In transit donations - MIF</t>
  </si>
  <si>
    <t>MIF credit card donations</t>
  </si>
  <si>
    <t>Lee Lawrence</t>
  </si>
  <si>
    <t>Katherine Armstrong</t>
  </si>
  <si>
    <t>Juelleann Boyer</t>
  </si>
  <si>
    <t>Wendy Phillips</t>
  </si>
  <si>
    <t>Linda Craig</t>
  </si>
  <si>
    <t>8111</t>
  </si>
  <si>
    <t>LWV San Bernardino</t>
  </si>
  <si>
    <t>135</t>
  </si>
  <si>
    <t>Masako Nagumo</t>
  </si>
  <si>
    <t>1032</t>
  </si>
  <si>
    <t>Jean Holmes</t>
  </si>
  <si>
    <t>3290</t>
  </si>
  <si>
    <t>2029</t>
  </si>
  <si>
    <t>Make it Fair</t>
  </si>
  <si>
    <t>Marion Taylor</t>
  </si>
  <si>
    <t>Connie Haddad</t>
  </si>
  <si>
    <t>LWV Los Angeles</t>
  </si>
  <si>
    <t>10331011</t>
  </si>
  <si>
    <t>2209</t>
  </si>
  <si>
    <t>2200</t>
  </si>
  <si>
    <t>1570</t>
  </si>
  <si>
    <t>Elizabeth Ralston</t>
  </si>
  <si>
    <t>111</t>
  </si>
  <si>
    <t>Amount</t>
  </si>
  <si>
    <t>Class</t>
  </si>
  <si>
    <t>Memo</t>
  </si>
  <si>
    <t>Name</t>
  </si>
  <si>
    <t>Num</t>
  </si>
  <si>
    <t>Date</t>
  </si>
  <si>
    <t>Type</t>
  </si>
  <si>
    <t>2021 Expenses- Leaving as it is, because I think Kaufman used an estimate to accrued expenses, we have the actual expenses posted in Qbs.</t>
  </si>
  <si>
    <t xml:space="preserve">I asked Andrew if we received a final report after the committee was closed, but we did not get one. </t>
  </si>
  <si>
    <t>6/30/21 Adjustment-contribution from LWVC to SCF to bring balance  in SCF account to $0 2018-2021</t>
  </si>
  <si>
    <t>I did the contribution to bring the program to $0 because of the highlighted note on the last report "Line 16 must be $0"</t>
  </si>
  <si>
    <t>this is the total Adjustments we made in FY 20-21 in the form of contributions to SCF. LWVC made a contribution from Unrestricted contributions/Development to Restricted Contributions/SCF</t>
  </si>
  <si>
    <t xml:space="preserve">Vacation Accrual - there was a discrepancy of $591.86 in the payroll liabilities account, this was due to the 9/1/19 - 9/1/20 Workers Compensation insurance-Audit $591.86, this bill was coded by error to Payroll liabilities instead of being expensed. It has now been  expensed 6/30/21 to expense account Workers Compensation/allocated by APP. </t>
  </si>
  <si>
    <t xml:space="preserve">this is the total Adjustments we made in FY 20-21 in the form of contributions to SCF. LWVC made a contribution from Unrestricted contributions/Development to Restricted Contributions/SCF. SCF Committee is now closed. </t>
  </si>
  <si>
    <t>Unpaid as of 6/30/21</t>
  </si>
  <si>
    <t>Data Base lincense fee and fee for June 2021</t>
  </si>
  <si>
    <t>52668</t>
  </si>
  <si>
    <t xml:space="preserve">Jacquie following up with Antelope Valley. They should be sending their remaining funds to be split among LWVUS and LWVC. </t>
  </si>
  <si>
    <t>PAID in July</t>
  </si>
  <si>
    <t xml:space="preserve"> LEW Writte offs</t>
  </si>
  <si>
    <t>Mylo Writte Offs</t>
  </si>
  <si>
    <t>Management Writte Offs</t>
  </si>
  <si>
    <t>DuplicatePMP  Payment from LWV Humboldt 3/18/21 , requested to leave it and apply to 21-22 PMP-HAS BEEN APPLIED TO 21-22PMP</t>
  </si>
  <si>
    <t>60019 · Fiscal Mgmt., Audit,  Tax Prep</t>
  </si>
  <si>
    <t>$6500 restricted grant from LWVUS. This is for the Redistricting Project</t>
  </si>
  <si>
    <t>$2000 grant from LWVUS for State leagues received 6/21. &amp; $20000 unrestricted Grant from LWVUS for Mylo. The funds were received in July.  Another 20K will be received by the end of August 2021.</t>
  </si>
  <si>
    <t>Note 8/16/21- Cook Silverman's Expenses- total $3000, was moved to EF to be paid with Board Strategic Funds</t>
  </si>
  <si>
    <t>Note 8/16/21- Created an additional Invoice for the LWVCEF for the Cook Silverman Fees $3000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</si>
</sst>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;\-#,##0.00"/>
    <numFmt numFmtId="165" formatCode="#,##0.0#%;\-#,##0.0#%"/>
    <numFmt numFmtId="166" formatCode="mm/dd/yyyy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0" fillId="0" borderId="0" xfId="0" applyNumberFormat="1"/>
    <xf numFmtId="49" fontId="0" fillId="0" borderId="1" xfId="0" applyNumberFormat="1" applyBorder="1" applyAlignment="1">
      <alignment horizontal="centerContinuous"/>
    </xf>
    <xf numFmtId="49" fontId="1" fillId="0" borderId="6" xfId="0" applyNumberFormat="1" applyFont="1" applyBorder="1" applyAlignment="1">
      <alignment horizontal="center"/>
    </xf>
    <xf numFmtId="44" fontId="0" fillId="0" borderId="0" xfId="1" applyFont="1"/>
    <xf numFmtId="0" fontId="4" fillId="0" borderId="0" xfId="0" applyFont="1"/>
    <xf numFmtId="14" fontId="0" fillId="0" borderId="0" xfId="0" applyNumberFormat="1"/>
    <xf numFmtId="10" fontId="0" fillId="0" borderId="0" xfId="2" applyNumberFormat="1" applyFont="1"/>
    <xf numFmtId="0" fontId="6" fillId="0" borderId="0" xfId="0" applyFont="1"/>
    <xf numFmtId="0" fontId="5" fillId="0" borderId="0" xfId="0" applyFont="1"/>
    <xf numFmtId="165" fontId="1" fillId="0" borderId="5" xfId="0" applyNumberFormat="1" applyFont="1" applyBorder="1"/>
    <xf numFmtId="165" fontId="2" fillId="0" borderId="4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2" xfId="0" applyNumberFormat="1" applyFont="1" applyBorder="1"/>
    <xf numFmtId="0" fontId="5" fillId="0" borderId="0" xfId="0" applyFont="1" applyAlignment="1">
      <alignment horizontal="center"/>
    </xf>
    <xf numFmtId="44" fontId="4" fillId="2" borderId="0" xfId="1" applyFont="1" applyFill="1"/>
    <xf numFmtId="44" fontId="5" fillId="0" borderId="0" xfId="1" applyFont="1"/>
    <xf numFmtId="0" fontId="5" fillId="0" borderId="0" xfId="0" applyFont="1" applyAlignment="1">
      <alignment horizontal="left"/>
    </xf>
    <xf numFmtId="44" fontId="5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3"/>
    <xf numFmtId="44" fontId="0" fillId="0" borderId="0" xfId="0" applyNumberFormat="1"/>
    <xf numFmtId="44" fontId="0" fillId="0" borderId="7" xfId="0" applyNumberFormat="1" applyBorder="1"/>
    <xf numFmtId="166" fontId="1" fillId="0" borderId="0" xfId="0" applyNumberFormat="1" applyFont="1"/>
    <xf numFmtId="166" fontId="2" fillId="0" borderId="0" xfId="0" applyNumberFormat="1" applyFont="1"/>
    <xf numFmtId="164" fontId="1" fillId="0" borderId="0" xfId="0" applyNumberFormat="1" applyFont="1"/>
    <xf numFmtId="49" fontId="2" fillId="3" borderId="0" xfId="0" applyNumberFormat="1" applyFont="1" applyFill="1"/>
    <xf numFmtId="166" fontId="2" fillId="3" borderId="0" xfId="0" applyNumberFormat="1" applyFont="1" applyFill="1"/>
    <xf numFmtId="164" fontId="2" fillId="3" borderId="0" xfId="0" applyNumberFormat="1" applyFont="1" applyFill="1"/>
    <xf numFmtId="0" fontId="0" fillId="3" borderId="0" xfId="0" applyFill="1"/>
    <xf numFmtId="164" fontId="2" fillId="3" borderId="4" xfId="0" applyNumberFormat="1" applyFont="1" applyFill="1" applyBorder="1"/>
    <xf numFmtId="44" fontId="0" fillId="0" borderId="0" xfId="0" applyNumberFormat="1" applyFill="1"/>
    <xf numFmtId="44" fontId="0" fillId="3" borderId="0" xfId="0" applyNumberFormat="1" applyFill="1"/>
    <xf numFmtId="49" fontId="2" fillId="4" borderId="0" xfId="0" applyNumberFormat="1" applyFont="1" applyFill="1"/>
    <xf numFmtId="166" fontId="2" fillId="4" borderId="0" xfId="0" applyNumberFormat="1" applyFont="1" applyFill="1"/>
    <xf numFmtId="164" fontId="2" fillId="4" borderId="0" xfId="0" applyNumberFormat="1" applyFont="1" applyFill="1"/>
    <xf numFmtId="164" fontId="2" fillId="4" borderId="0" xfId="0" applyNumberFormat="1" applyFont="1" applyFill="1" applyBorder="1"/>
    <xf numFmtId="44" fontId="4" fillId="4" borderId="0" xfId="0" applyNumberFormat="1" applyFont="1" applyFill="1"/>
    <xf numFmtId="0" fontId="4" fillId="4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Fill="1"/>
    <xf numFmtId="44" fontId="5" fillId="0" borderId="0" xfId="0" applyNumberFormat="1" applyFont="1" applyFill="1"/>
    <xf numFmtId="0" fontId="6" fillId="0" borderId="0" xfId="0" applyFont="1" applyFill="1"/>
    <xf numFmtId="0" fontId="0" fillId="4" borderId="0" xfId="0" applyFill="1"/>
    <xf numFmtId="8" fontId="6" fillId="0" borderId="7" xfId="0" applyNumberFormat="1" applyFont="1" applyFill="1" applyBorder="1"/>
    <xf numFmtId="0" fontId="5" fillId="0" borderId="0" xfId="0" applyFont="1" applyFill="1" applyAlignment="1">
      <alignment horizontal="center"/>
    </xf>
    <xf numFmtId="8" fontId="5" fillId="0" borderId="0" xfId="0" applyNumberFormat="1" applyFont="1" applyFill="1"/>
    <xf numFmtId="0" fontId="0" fillId="5" borderId="0" xfId="0" applyFill="1"/>
    <xf numFmtId="6" fontId="0" fillId="5" borderId="0" xfId="0" applyNumberFormat="1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3.png"/><Relationship Id="rId2" Type="http://schemas.openxmlformats.org/officeDocument/2006/relationships/image" Target="../media/image72.png"/><Relationship Id="rId1" Type="http://schemas.openxmlformats.org/officeDocument/2006/relationships/image" Target="../media/image7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image" Target="../media/image2.emf"/><Relationship Id="rId3" Type="http://schemas.openxmlformats.org/officeDocument/2006/relationships/image" Target="../media/image8.emf"/><Relationship Id="rId7" Type="http://schemas.openxmlformats.org/officeDocument/2006/relationships/image" Target="../media/image6.emf"/><Relationship Id="rId12" Type="http://schemas.openxmlformats.org/officeDocument/2006/relationships/image" Target="../media/image3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12.emf"/><Relationship Id="rId11" Type="http://schemas.openxmlformats.org/officeDocument/2006/relationships/image" Target="../media/image4.emf"/><Relationship Id="rId5" Type="http://schemas.openxmlformats.org/officeDocument/2006/relationships/image" Target="../media/image11.emf"/><Relationship Id="rId10" Type="http://schemas.openxmlformats.org/officeDocument/2006/relationships/image" Target="../media/image14.emf"/><Relationship Id="rId4" Type="http://schemas.openxmlformats.org/officeDocument/2006/relationships/image" Target="../media/image7.emf"/><Relationship Id="rId9" Type="http://schemas.openxmlformats.org/officeDocument/2006/relationships/image" Target="../media/image13.emf"/><Relationship Id="rId1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16.emf"/><Relationship Id="rId3" Type="http://schemas.openxmlformats.org/officeDocument/2006/relationships/image" Target="../media/image22.emf"/><Relationship Id="rId7" Type="http://schemas.openxmlformats.org/officeDocument/2006/relationships/image" Target="../media/image18.emf"/><Relationship Id="rId12" Type="http://schemas.openxmlformats.org/officeDocument/2006/relationships/image" Target="../media/image28.emf"/><Relationship Id="rId2" Type="http://schemas.openxmlformats.org/officeDocument/2006/relationships/image" Target="../media/image24.emf"/><Relationship Id="rId1" Type="http://schemas.openxmlformats.org/officeDocument/2006/relationships/image" Target="../media/image23.emf"/><Relationship Id="rId6" Type="http://schemas.openxmlformats.org/officeDocument/2006/relationships/image" Target="../media/image19.emf"/><Relationship Id="rId11" Type="http://schemas.openxmlformats.org/officeDocument/2006/relationships/image" Target="../media/image27.emf"/><Relationship Id="rId5" Type="http://schemas.openxmlformats.org/officeDocument/2006/relationships/image" Target="../media/image20.emf"/><Relationship Id="rId10" Type="http://schemas.openxmlformats.org/officeDocument/2006/relationships/image" Target="../media/image26.emf"/><Relationship Id="rId4" Type="http://schemas.openxmlformats.org/officeDocument/2006/relationships/image" Target="../media/image21.emf"/><Relationship Id="rId9" Type="http://schemas.openxmlformats.org/officeDocument/2006/relationships/image" Target="../media/image25.emf"/><Relationship Id="rId14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0.emf"/><Relationship Id="rId13" Type="http://schemas.openxmlformats.org/officeDocument/2006/relationships/image" Target="../media/image30.emf"/><Relationship Id="rId3" Type="http://schemas.openxmlformats.org/officeDocument/2006/relationships/image" Target="../media/image36.emf"/><Relationship Id="rId7" Type="http://schemas.openxmlformats.org/officeDocument/2006/relationships/image" Target="../media/image39.emf"/><Relationship Id="rId12" Type="http://schemas.openxmlformats.org/officeDocument/2006/relationships/image" Target="../media/image31.emf"/><Relationship Id="rId2" Type="http://schemas.openxmlformats.org/officeDocument/2006/relationships/image" Target="../media/image38.emf"/><Relationship Id="rId1" Type="http://schemas.openxmlformats.org/officeDocument/2006/relationships/image" Target="../media/image37.emf"/><Relationship Id="rId6" Type="http://schemas.openxmlformats.org/officeDocument/2006/relationships/image" Target="../media/image33.emf"/><Relationship Id="rId11" Type="http://schemas.openxmlformats.org/officeDocument/2006/relationships/image" Target="../media/image32.emf"/><Relationship Id="rId5" Type="http://schemas.openxmlformats.org/officeDocument/2006/relationships/image" Target="../media/image34.emf"/><Relationship Id="rId10" Type="http://schemas.openxmlformats.org/officeDocument/2006/relationships/image" Target="../media/image42.emf"/><Relationship Id="rId4" Type="http://schemas.openxmlformats.org/officeDocument/2006/relationships/image" Target="../media/image35.emf"/><Relationship Id="rId9" Type="http://schemas.openxmlformats.org/officeDocument/2006/relationships/image" Target="../media/image41.emf"/><Relationship Id="rId14" Type="http://schemas.openxmlformats.org/officeDocument/2006/relationships/image" Target="../media/image29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13" Type="http://schemas.openxmlformats.org/officeDocument/2006/relationships/image" Target="../media/image46.emf"/><Relationship Id="rId3" Type="http://schemas.openxmlformats.org/officeDocument/2006/relationships/image" Target="../media/image52.emf"/><Relationship Id="rId7" Type="http://schemas.openxmlformats.org/officeDocument/2006/relationships/image" Target="../media/image50.emf"/><Relationship Id="rId12" Type="http://schemas.openxmlformats.org/officeDocument/2006/relationships/image" Target="../media/image58.emf"/><Relationship Id="rId2" Type="http://schemas.openxmlformats.org/officeDocument/2006/relationships/image" Target="../media/image54.emf"/><Relationship Id="rId16" Type="http://schemas.openxmlformats.org/officeDocument/2006/relationships/image" Target="../media/image43.emf"/><Relationship Id="rId1" Type="http://schemas.openxmlformats.org/officeDocument/2006/relationships/image" Target="../media/image53.emf"/><Relationship Id="rId6" Type="http://schemas.openxmlformats.org/officeDocument/2006/relationships/image" Target="../media/image56.emf"/><Relationship Id="rId11" Type="http://schemas.openxmlformats.org/officeDocument/2006/relationships/image" Target="../media/image57.emf"/><Relationship Id="rId5" Type="http://schemas.openxmlformats.org/officeDocument/2006/relationships/image" Target="../media/image55.emf"/><Relationship Id="rId15" Type="http://schemas.openxmlformats.org/officeDocument/2006/relationships/image" Target="../media/image44.emf"/><Relationship Id="rId10" Type="http://schemas.openxmlformats.org/officeDocument/2006/relationships/image" Target="../media/image47.emf"/><Relationship Id="rId4" Type="http://schemas.openxmlformats.org/officeDocument/2006/relationships/image" Target="../media/image51.emf"/><Relationship Id="rId9" Type="http://schemas.openxmlformats.org/officeDocument/2006/relationships/image" Target="../media/image48.emf"/><Relationship Id="rId14" Type="http://schemas.openxmlformats.org/officeDocument/2006/relationships/image" Target="../media/image45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70.emf"/><Relationship Id="rId3" Type="http://schemas.openxmlformats.org/officeDocument/2006/relationships/image" Target="../media/image66.emf"/><Relationship Id="rId7" Type="http://schemas.openxmlformats.org/officeDocument/2006/relationships/image" Target="../media/image69.emf"/><Relationship Id="rId12" Type="http://schemas.openxmlformats.org/officeDocument/2006/relationships/image" Target="../media/image59.emf"/><Relationship Id="rId2" Type="http://schemas.openxmlformats.org/officeDocument/2006/relationships/image" Target="../media/image67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1" Type="http://schemas.openxmlformats.org/officeDocument/2006/relationships/image" Target="../media/image60.emf"/><Relationship Id="rId5" Type="http://schemas.openxmlformats.org/officeDocument/2006/relationships/image" Target="../media/image64.emf"/><Relationship Id="rId10" Type="http://schemas.openxmlformats.org/officeDocument/2006/relationships/image" Target="../media/image61.emf"/><Relationship Id="rId4" Type="http://schemas.openxmlformats.org/officeDocument/2006/relationships/image" Target="../media/image65.emf"/><Relationship Id="rId9" Type="http://schemas.openxmlformats.org/officeDocument/2006/relationships/image" Target="../media/image62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8.emf"/><Relationship Id="rId2" Type="http://schemas.openxmlformats.org/officeDocument/2006/relationships/image" Target="../media/image77.emf"/><Relationship Id="rId1" Type="http://schemas.openxmlformats.org/officeDocument/2006/relationships/image" Target="../media/image76.emf"/><Relationship Id="rId6" Type="http://schemas.openxmlformats.org/officeDocument/2006/relationships/image" Target="../media/image74.emf"/><Relationship Id="rId5" Type="http://schemas.openxmlformats.org/officeDocument/2006/relationships/image" Target="../media/image75.emf"/><Relationship Id="rId4" Type="http://schemas.openxmlformats.org/officeDocument/2006/relationships/image" Target="../media/image7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Text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Text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5" name="TextBox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6" name="TextBox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7" name="TextBox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8" name="TextBox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9" name="TextBox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80" name="TextBox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81" name="TextBox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82" name="TextBox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83" name="TextBox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84" name="TextBox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85" name="TextBox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86" name="TextBox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45" name="Text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46" name="Text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47" name="TextBox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48" name="TextBox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49" name="TextBox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50" name="TextBox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51" name="TextBox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52" name="TextBox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53" name="TextBox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54" name="TextBox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55" name="TextBox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56" name="TextBox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57" name="TextBox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6158" name="TextBox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3" name="Text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4" name="Text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5" name="TextBox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6" name="TextBox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7" name="TextBox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8" name="TextBox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9" name="TextBox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200" name="TextBox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4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201" name="TextBox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4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202" name="TextBox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4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203" name="TextBox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4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204" name="TextBox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4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205" name="TextBox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4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206" name="TextBox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4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7" name="Text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8" name="Text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9" name="Text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30" name="Text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31" name="Text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32" name="Text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33" name="Text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34" name="TextBox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35" name="TextBox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36" name="TextBox1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37" name="TextBox1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38" name="TextBox1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39" name="TextBox1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40" name="TextBox14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Text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TextBox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3" name="TextBox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4" name="TextBox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5" name="TextBox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6" name="TextBox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7" name="TextBox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8" name="TextBox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9" name="TextBox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30" name="TextBox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31" name="TextBox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32" name="TextBox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24</xdr:row>
      <xdr:rowOff>47625</xdr:rowOff>
    </xdr:from>
    <xdr:to>
      <xdr:col>15</xdr:col>
      <xdr:colOff>522640</xdr:colOff>
      <xdr:row>30</xdr:row>
      <xdr:rowOff>133196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4695825"/>
          <a:ext cx="9876190" cy="1228571"/>
        </a:xfrm>
        <a:prstGeom prst="rect">
          <a:avLst/>
        </a:prstGeom>
      </xdr:spPr>
    </xdr:pic>
    <xdr:clientData/>
  </xdr:twoCellAnchor>
  <xdr:twoCellAnchor editAs="oneCell">
    <xdr:from>
      <xdr:col>17</xdr:col>
      <xdr:colOff>333375</xdr:colOff>
      <xdr:row>20</xdr:row>
      <xdr:rowOff>85725</xdr:rowOff>
    </xdr:from>
    <xdr:to>
      <xdr:col>27</xdr:col>
      <xdr:colOff>442238</xdr:colOff>
      <xdr:row>45</xdr:row>
      <xdr:rowOff>151650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68100" y="3962400"/>
          <a:ext cx="6204863" cy="4837950"/>
        </a:xfrm>
        <a:prstGeom prst="rect">
          <a:avLst/>
        </a:prstGeom>
      </xdr:spPr>
    </xdr:pic>
    <xdr:clientData/>
  </xdr:twoCellAnchor>
  <xdr:twoCellAnchor editAs="oneCell">
    <xdr:from>
      <xdr:col>0</xdr:col>
      <xdr:colOff>690445</xdr:colOff>
      <xdr:row>30</xdr:row>
      <xdr:rowOff>171450</xdr:rowOff>
    </xdr:from>
    <xdr:to>
      <xdr:col>17</xdr:col>
      <xdr:colOff>179553</xdr:colOff>
      <xdr:row>36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0445" y="5962650"/>
          <a:ext cx="10623833" cy="1009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13" Type="http://schemas.openxmlformats.org/officeDocument/2006/relationships/image" Target="../media/image19.emf"/><Relationship Id="rId18" Type="http://schemas.openxmlformats.org/officeDocument/2006/relationships/control" Target="../activeX/activeX22.xml"/><Relationship Id="rId26" Type="http://schemas.openxmlformats.org/officeDocument/2006/relationships/control" Target="../activeX/activeX26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3.emf"/><Relationship Id="rId7" Type="http://schemas.openxmlformats.org/officeDocument/2006/relationships/image" Target="../media/image16.emf"/><Relationship Id="rId12" Type="http://schemas.openxmlformats.org/officeDocument/2006/relationships/control" Target="../activeX/activeX19.xml"/><Relationship Id="rId17" Type="http://schemas.openxmlformats.org/officeDocument/2006/relationships/image" Target="../media/image21.emf"/><Relationship Id="rId25" Type="http://schemas.openxmlformats.org/officeDocument/2006/relationships/image" Target="../media/image2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1.xml"/><Relationship Id="rId20" Type="http://schemas.openxmlformats.org/officeDocument/2006/relationships/control" Target="../activeX/activeX23.xml"/><Relationship Id="rId29" Type="http://schemas.openxmlformats.org/officeDocument/2006/relationships/image" Target="../media/image27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6.xml"/><Relationship Id="rId11" Type="http://schemas.openxmlformats.org/officeDocument/2006/relationships/image" Target="../media/image18.emf"/><Relationship Id="rId24" Type="http://schemas.openxmlformats.org/officeDocument/2006/relationships/control" Target="../activeX/activeX25.xml"/><Relationship Id="rId5" Type="http://schemas.openxmlformats.org/officeDocument/2006/relationships/image" Target="../media/image15.emf"/><Relationship Id="rId15" Type="http://schemas.openxmlformats.org/officeDocument/2006/relationships/image" Target="../media/image20.emf"/><Relationship Id="rId23" Type="http://schemas.openxmlformats.org/officeDocument/2006/relationships/image" Target="../media/image24.emf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18.xml"/><Relationship Id="rId19" Type="http://schemas.openxmlformats.org/officeDocument/2006/relationships/image" Target="../media/image22.emf"/><Relationship Id="rId31" Type="http://schemas.openxmlformats.org/officeDocument/2006/relationships/image" Target="../media/image28.emf"/><Relationship Id="rId4" Type="http://schemas.openxmlformats.org/officeDocument/2006/relationships/control" Target="../activeX/activeX15.xml"/><Relationship Id="rId9" Type="http://schemas.openxmlformats.org/officeDocument/2006/relationships/image" Target="../media/image17.emf"/><Relationship Id="rId14" Type="http://schemas.openxmlformats.org/officeDocument/2006/relationships/control" Target="../activeX/activeX20.xml"/><Relationship Id="rId22" Type="http://schemas.openxmlformats.org/officeDocument/2006/relationships/control" Target="../activeX/activeX24.xml"/><Relationship Id="rId27" Type="http://schemas.openxmlformats.org/officeDocument/2006/relationships/image" Target="../media/image26.emf"/><Relationship Id="rId30" Type="http://schemas.openxmlformats.org/officeDocument/2006/relationships/control" Target="../activeX/activeX2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control" Target="../activeX/activeX34.xml"/><Relationship Id="rId18" Type="http://schemas.openxmlformats.org/officeDocument/2006/relationships/image" Target="../media/image36.emf"/><Relationship Id="rId26" Type="http://schemas.openxmlformats.org/officeDocument/2006/relationships/image" Target="../media/image40.emf"/><Relationship Id="rId3" Type="http://schemas.openxmlformats.org/officeDocument/2006/relationships/control" Target="../activeX/activeX29.xml"/><Relationship Id="rId21" Type="http://schemas.openxmlformats.org/officeDocument/2006/relationships/control" Target="../activeX/activeX38.xml"/><Relationship Id="rId7" Type="http://schemas.openxmlformats.org/officeDocument/2006/relationships/control" Target="../activeX/activeX31.xml"/><Relationship Id="rId12" Type="http://schemas.openxmlformats.org/officeDocument/2006/relationships/image" Target="../media/image33.emf"/><Relationship Id="rId17" Type="http://schemas.openxmlformats.org/officeDocument/2006/relationships/control" Target="../activeX/activeX36.xml"/><Relationship Id="rId25" Type="http://schemas.openxmlformats.org/officeDocument/2006/relationships/control" Target="../activeX/activeX40.xml"/><Relationship Id="rId2" Type="http://schemas.openxmlformats.org/officeDocument/2006/relationships/vmlDrawing" Target="../drawings/vmlDrawing3.vml"/><Relationship Id="rId16" Type="http://schemas.openxmlformats.org/officeDocument/2006/relationships/image" Target="../media/image35.emf"/><Relationship Id="rId20" Type="http://schemas.openxmlformats.org/officeDocument/2006/relationships/image" Target="../media/image37.emf"/><Relationship Id="rId29" Type="http://schemas.openxmlformats.org/officeDocument/2006/relationships/control" Target="../activeX/activeX42.xml"/><Relationship Id="rId1" Type="http://schemas.openxmlformats.org/officeDocument/2006/relationships/drawing" Target="../drawings/drawing3.xml"/><Relationship Id="rId6" Type="http://schemas.openxmlformats.org/officeDocument/2006/relationships/image" Target="../media/image30.emf"/><Relationship Id="rId11" Type="http://schemas.openxmlformats.org/officeDocument/2006/relationships/control" Target="../activeX/activeX33.xml"/><Relationship Id="rId24" Type="http://schemas.openxmlformats.org/officeDocument/2006/relationships/image" Target="../media/image39.emf"/><Relationship Id="rId5" Type="http://schemas.openxmlformats.org/officeDocument/2006/relationships/control" Target="../activeX/activeX30.xml"/><Relationship Id="rId15" Type="http://schemas.openxmlformats.org/officeDocument/2006/relationships/control" Target="../activeX/activeX35.xml"/><Relationship Id="rId23" Type="http://schemas.openxmlformats.org/officeDocument/2006/relationships/control" Target="../activeX/activeX39.xml"/><Relationship Id="rId28" Type="http://schemas.openxmlformats.org/officeDocument/2006/relationships/image" Target="../media/image41.emf"/><Relationship Id="rId10" Type="http://schemas.openxmlformats.org/officeDocument/2006/relationships/image" Target="../media/image32.emf"/><Relationship Id="rId19" Type="http://schemas.openxmlformats.org/officeDocument/2006/relationships/control" Target="../activeX/activeX37.xml"/><Relationship Id="rId4" Type="http://schemas.openxmlformats.org/officeDocument/2006/relationships/image" Target="../media/image29.emf"/><Relationship Id="rId9" Type="http://schemas.openxmlformats.org/officeDocument/2006/relationships/control" Target="../activeX/activeX32.xml"/><Relationship Id="rId14" Type="http://schemas.openxmlformats.org/officeDocument/2006/relationships/image" Target="../media/image34.emf"/><Relationship Id="rId22" Type="http://schemas.openxmlformats.org/officeDocument/2006/relationships/image" Target="../media/image38.emf"/><Relationship Id="rId27" Type="http://schemas.openxmlformats.org/officeDocument/2006/relationships/control" Target="../activeX/activeX41.xml"/><Relationship Id="rId30" Type="http://schemas.openxmlformats.org/officeDocument/2006/relationships/image" Target="../media/image4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5.xml"/><Relationship Id="rId13" Type="http://schemas.openxmlformats.org/officeDocument/2006/relationships/image" Target="../media/image47.emf"/><Relationship Id="rId18" Type="http://schemas.openxmlformats.org/officeDocument/2006/relationships/control" Target="../activeX/activeX50.xml"/><Relationship Id="rId26" Type="http://schemas.openxmlformats.org/officeDocument/2006/relationships/control" Target="../activeX/activeX54.xml"/><Relationship Id="rId3" Type="http://schemas.openxmlformats.org/officeDocument/2006/relationships/vmlDrawing" Target="../drawings/vmlDrawing4.vml"/><Relationship Id="rId21" Type="http://schemas.openxmlformats.org/officeDocument/2006/relationships/image" Target="../media/image51.emf"/><Relationship Id="rId34" Type="http://schemas.openxmlformats.org/officeDocument/2006/relationships/control" Target="../activeX/activeX58.xml"/><Relationship Id="rId7" Type="http://schemas.openxmlformats.org/officeDocument/2006/relationships/image" Target="../media/image44.emf"/><Relationship Id="rId12" Type="http://schemas.openxmlformats.org/officeDocument/2006/relationships/control" Target="../activeX/activeX47.xml"/><Relationship Id="rId17" Type="http://schemas.openxmlformats.org/officeDocument/2006/relationships/image" Target="../media/image49.emf"/><Relationship Id="rId25" Type="http://schemas.openxmlformats.org/officeDocument/2006/relationships/image" Target="../media/image53.emf"/><Relationship Id="rId33" Type="http://schemas.openxmlformats.org/officeDocument/2006/relationships/image" Target="../media/image57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49.xml"/><Relationship Id="rId20" Type="http://schemas.openxmlformats.org/officeDocument/2006/relationships/control" Target="../activeX/activeX51.xml"/><Relationship Id="rId29" Type="http://schemas.openxmlformats.org/officeDocument/2006/relationships/image" Target="../media/image55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4.xml"/><Relationship Id="rId11" Type="http://schemas.openxmlformats.org/officeDocument/2006/relationships/image" Target="../media/image46.emf"/><Relationship Id="rId24" Type="http://schemas.openxmlformats.org/officeDocument/2006/relationships/control" Target="../activeX/activeX53.xml"/><Relationship Id="rId32" Type="http://schemas.openxmlformats.org/officeDocument/2006/relationships/control" Target="../activeX/activeX57.xml"/><Relationship Id="rId5" Type="http://schemas.openxmlformats.org/officeDocument/2006/relationships/image" Target="../media/image43.emf"/><Relationship Id="rId15" Type="http://schemas.openxmlformats.org/officeDocument/2006/relationships/image" Target="../media/image48.emf"/><Relationship Id="rId23" Type="http://schemas.openxmlformats.org/officeDocument/2006/relationships/image" Target="../media/image52.emf"/><Relationship Id="rId28" Type="http://schemas.openxmlformats.org/officeDocument/2006/relationships/control" Target="../activeX/activeX55.xml"/><Relationship Id="rId10" Type="http://schemas.openxmlformats.org/officeDocument/2006/relationships/control" Target="../activeX/activeX46.xml"/><Relationship Id="rId19" Type="http://schemas.openxmlformats.org/officeDocument/2006/relationships/image" Target="../media/image50.emf"/><Relationship Id="rId31" Type="http://schemas.openxmlformats.org/officeDocument/2006/relationships/image" Target="../media/image56.emf"/><Relationship Id="rId4" Type="http://schemas.openxmlformats.org/officeDocument/2006/relationships/control" Target="../activeX/activeX43.xml"/><Relationship Id="rId9" Type="http://schemas.openxmlformats.org/officeDocument/2006/relationships/image" Target="../media/image45.emf"/><Relationship Id="rId14" Type="http://schemas.openxmlformats.org/officeDocument/2006/relationships/control" Target="../activeX/activeX48.xml"/><Relationship Id="rId22" Type="http://schemas.openxmlformats.org/officeDocument/2006/relationships/control" Target="../activeX/activeX52.xml"/><Relationship Id="rId27" Type="http://schemas.openxmlformats.org/officeDocument/2006/relationships/image" Target="../media/image54.emf"/><Relationship Id="rId30" Type="http://schemas.openxmlformats.org/officeDocument/2006/relationships/control" Target="../activeX/activeX56.xml"/><Relationship Id="rId35" Type="http://schemas.openxmlformats.org/officeDocument/2006/relationships/image" Target="../media/image58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emf"/><Relationship Id="rId13" Type="http://schemas.openxmlformats.org/officeDocument/2006/relationships/control" Target="../activeX/activeX64.xml"/><Relationship Id="rId18" Type="http://schemas.openxmlformats.org/officeDocument/2006/relationships/image" Target="../media/image66.emf"/><Relationship Id="rId26" Type="http://schemas.openxmlformats.org/officeDocument/2006/relationships/image" Target="../media/image70.emf"/><Relationship Id="rId3" Type="http://schemas.openxmlformats.org/officeDocument/2006/relationships/control" Target="../activeX/activeX59.xml"/><Relationship Id="rId21" Type="http://schemas.openxmlformats.org/officeDocument/2006/relationships/control" Target="../activeX/activeX68.xml"/><Relationship Id="rId7" Type="http://schemas.openxmlformats.org/officeDocument/2006/relationships/control" Target="../activeX/activeX61.xml"/><Relationship Id="rId12" Type="http://schemas.openxmlformats.org/officeDocument/2006/relationships/image" Target="../media/image63.emf"/><Relationship Id="rId17" Type="http://schemas.openxmlformats.org/officeDocument/2006/relationships/control" Target="../activeX/activeX66.xml"/><Relationship Id="rId25" Type="http://schemas.openxmlformats.org/officeDocument/2006/relationships/control" Target="../activeX/activeX70.xml"/><Relationship Id="rId2" Type="http://schemas.openxmlformats.org/officeDocument/2006/relationships/vmlDrawing" Target="../drawings/vmlDrawing5.vml"/><Relationship Id="rId16" Type="http://schemas.openxmlformats.org/officeDocument/2006/relationships/image" Target="../media/image65.emf"/><Relationship Id="rId20" Type="http://schemas.openxmlformats.org/officeDocument/2006/relationships/image" Target="../media/image67.emf"/><Relationship Id="rId1" Type="http://schemas.openxmlformats.org/officeDocument/2006/relationships/drawing" Target="../drawings/drawing5.xml"/><Relationship Id="rId6" Type="http://schemas.openxmlformats.org/officeDocument/2006/relationships/image" Target="../media/image60.emf"/><Relationship Id="rId11" Type="http://schemas.openxmlformats.org/officeDocument/2006/relationships/control" Target="../activeX/activeX63.xml"/><Relationship Id="rId24" Type="http://schemas.openxmlformats.org/officeDocument/2006/relationships/image" Target="../media/image69.emf"/><Relationship Id="rId5" Type="http://schemas.openxmlformats.org/officeDocument/2006/relationships/control" Target="../activeX/activeX60.xml"/><Relationship Id="rId15" Type="http://schemas.openxmlformats.org/officeDocument/2006/relationships/control" Target="../activeX/activeX65.xml"/><Relationship Id="rId23" Type="http://schemas.openxmlformats.org/officeDocument/2006/relationships/control" Target="../activeX/activeX69.xml"/><Relationship Id="rId10" Type="http://schemas.openxmlformats.org/officeDocument/2006/relationships/image" Target="../media/image62.emf"/><Relationship Id="rId19" Type="http://schemas.openxmlformats.org/officeDocument/2006/relationships/control" Target="../activeX/activeX67.xml"/><Relationship Id="rId4" Type="http://schemas.openxmlformats.org/officeDocument/2006/relationships/image" Target="../media/image59.emf"/><Relationship Id="rId9" Type="http://schemas.openxmlformats.org/officeDocument/2006/relationships/control" Target="../activeX/activeX62.xml"/><Relationship Id="rId14" Type="http://schemas.openxmlformats.org/officeDocument/2006/relationships/image" Target="../media/image64.emf"/><Relationship Id="rId22" Type="http://schemas.openxmlformats.org/officeDocument/2006/relationships/image" Target="../media/image68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6.emf"/><Relationship Id="rId13" Type="http://schemas.openxmlformats.org/officeDocument/2006/relationships/control" Target="../activeX/activeX76.xml"/><Relationship Id="rId3" Type="http://schemas.openxmlformats.org/officeDocument/2006/relationships/control" Target="../activeX/activeX71.xml"/><Relationship Id="rId7" Type="http://schemas.openxmlformats.org/officeDocument/2006/relationships/control" Target="../activeX/activeX73.xml"/><Relationship Id="rId12" Type="http://schemas.openxmlformats.org/officeDocument/2006/relationships/image" Target="../media/image78.emf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6" Type="http://schemas.openxmlformats.org/officeDocument/2006/relationships/image" Target="../media/image75.emf"/><Relationship Id="rId11" Type="http://schemas.openxmlformats.org/officeDocument/2006/relationships/control" Target="../activeX/activeX75.xml"/><Relationship Id="rId5" Type="http://schemas.openxmlformats.org/officeDocument/2006/relationships/control" Target="../activeX/activeX72.xml"/><Relationship Id="rId10" Type="http://schemas.openxmlformats.org/officeDocument/2006/relationships/image" Target="../media/image77.emf"/><Relationship Id="rId4" Type="http://schemas.openxmlformats.org/officeDocument/2006/relationships/image" Target="../media/image74.emf"/><Relationship Id="rId9" Type="http://schemas.openxmlformats.org/officeDocument/2006/relationships/control" Target="../activeX/activeX74.xml"/><Relationship Id="rId14" Type="http://schemas.openxmlformats.org/officeDocument/2006/relationships/image" Target="../media/image7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7030A0"/>
  </sheetPr>
  <dimension ref="A1:R72"/>
  <sheetViews>
    <sheetView topLeftCell="A43" workbookViewId="0">
      <selection activeCell="I55" sqref="I55"/>
    </sheetView>
  </sheetViews>
  <sheetFormatPr defaultRowHeight="15" x14ac:dyDescent="0.25"/>
  <cols>
    <col min="1" max="6" width="3" style="14" customWidth="1"/>
    <col min="7" max="7" width="34" style="14" customWidth="1"/>
    <col min="8" max="8" width="8.7109375" style="15" bestFit="1" customWidth="1"/>
    <col min="9" max="9" width="27" style="36" customWidth="1"/>
    <col min="10" max="11" width="19" customWidth="1"/>
  </cols>
  <sheetData>
    <row r="1" spans="1:11" s="13" customFormat="1" ht="15.75" thickBot="1" x14ac:dyDescent="0.3">
      <c r="A1" s="10"/>
      <c r="B1" s="10"/>
      <c r="C1" s="10"/>
      <c r="D1" s="10"/>
      <c r="E1" s="10"/>
      <c r="F1" s="10"/>
      <c r="G1" s="10"/>
      <c r="H1" s="11" t="s">
        <v>196</v>
      </c>
      <c r="I1" s="36" t="s">
        <v>176</v>
      </c>
    </row>
    <row r="2" spans="1:11" ht="15.75" thickTop="1" x14ac:dyDescent="0.25">
      <c r="A2" s="1" t="s">
        <v>9</v>
      </c>
      <c r="B2" s="1"/>
      <c r="C2" s="1"/>
      <c r="D2" s="1"/>
      <c r="E2" s="1"/>
      <c r="F2" s="1"/>
      <c r="G2" s="1"/>
      <c r="H2" s="2"/>
    </row>
    <row r="3" spans="1:11" x14ac:dyDescent="0.25">
      <c r="A3" s="1"/>
      <c r="B3" s="1" t="s">
        <v>10</v>
      </c>
      <c r="C3" s="1"/>
      <c r="D3" s="1"/>
      <c r="E3" s="1"/>
      <c r="F3" s="1"/>
      <c r="G3" s="1"/>
      <c r="H3" s="2"/>
    </row>
    <row r="4" spans="1:11" x14ac:dyDescent="0.25">
      <c r="A4" s="1"/>
      <c r="B4" s="1"/>
      <c r="C4" s="1" t="s">
        <v>11</v>
      </c>
      <c r="D4" s="1"/>
      <c r="E4" s="1"/>
      <c r="F4" s="1"/>
      <c r="G4" s="1"/>
      <c r="H4" s="2"/>
    </row>
    <row r="5" spans="1:11" x14ac:dyDescent="0.25">
      <c r="A5" s="1"/>
      <c r="B5" s="1"/>
      <c r="C5" s="1"/>
      <c r="D5" s="1" t="s">
        <v>12</v>
      </c>
      <c r="E5" s="1"/>
      <c r="F5" s="1"/>
      <c r="G5" s="1"/>
      <c r="H5" s="2"/>
    </row>
    <row r="6" spans="1:11" x14ac:dyDescent="0.25">
      <c r="A6" s="1"/>
      <c r="B6" s="1"/>
      <c r="C6" s="1"/>
      <c r="D6" s="1"/>
      <c r="E6" s="1" t="s">
        <v>13</v>
      </c>
      <c r="F6" s="1"/>
      <c r="G6" s="1"/>
      <c r="H6" s="2">
        <v>144771.03</v>
      </c>
    </row>
    <row r="7" spans="1:11" x14ac:dyDescent="0.25">
      <c r="A7" s="1"/>
      <c r="B7" s="1"/>
      <c r="C7" s="1"/>
      <c r="D7" s="1"/>
      <c r="E7" s="1" t="s">
        <v>14</v>
      </c>
      <c r="F7" s="1"/>
      <c r="G7" s="1"/>
      <c r="H7" s="2">
        <v>0.33</v>
      </c>
    </row>
    <row r="8" spans="1:11" x14ac:dyDescent="0.25">
      <c r="A8" s="1"/>
      <c r="B8" s="1"/>
      <c r="C8" s="1"/>
      <c r="D8" s="1"/>
      <c r="E8" s="1" t="s">
        <v>15</v>
      </c>
      <c r="F8" s="1"/>
      <c r="G8" s="1"/>
      <c r="H8" s="2"/>
    </row>
    <row r="9" spans="1:11" x14ac:dyDescent="0.25">
      <c r="A9" s="1"/>
      <c r="B9" s="1"/>
      <c r="C9" s="1"/>
      <c r="D9" s="1"/>
      <c r="E9" s="1"/>
      <c r="F9" s="1" t="s">
        <v>16</v>
      </c>
      <c r="G9" s="1"/>
      <c r="H9" s="2">
        <v>16525.45</v>
      </c>
    </row>
    <row r="10" spans="1:11" ht="15.75" thickBot="1" x14ac:dyDescent="0.3">
      <c r="A10" s="1"/>
      <c r="B10" s="1"/>
      <c r="C10" s="1"/>
      <c r="D10" s="1"/>
      <c r="E10" s="1"/>
      <c r="F10" s="1" t="s">
        <v>17</v>
      </c>
      <c r="G10" s="1"/>
      <c r="H10" s="4">
        <v>33158.65</v>
      </c>
    </row>
    <row r="11" spans="1:11" ht="15.75" thickBot="1" x14ac:dyDescent="0.3">
      <c r="A11" s="1"/>
      <c r="B11" s="1"/>
      <c r="C11" s="1"/>
      <c r="D11" s="1"/>
      <c r="E11" s="1" t="s">
        <v>18</v>
      </c>
      <c r="F11" s="1"/>
      <c r="G11" s="1"/>
      <c r="H11" s="5">
        <f>ROUND(SUM(H8:H10),5)</f>
        <v>49684.1</v>
      </c>
    </row>
    <row r="12" spans="1:11" ht="15.75" thickBot="1" x14ac:dyDescent="0.3">
      <c r="A12" s="1"/>
      <c r="B12" s="1"/>
      <c r="C12" s="1"/>
      <c r="D12" s="1" t="s">
        <v>19</v>
      </c>
      <c r="E12" s="1"/>
      <c r="F12" s="1"/>
      <c r="G12" s="1"/>
      <c r="H12" s="6">
        <f>ROUND(SUM(H5:H7)+H11,5)</f>
        <v>194455.46</v>
      </c>
    </row>
    <row r="13" spans="1:11" x14ac:dyDescent="0.25">
      <c r="A13" s="1"/>
      <c r="B13" s="1"/>
      <c r="C13" s="1" t="s">
        <v>20</v>
      </c>
      <c r="D13" s="1"/>
      <c r="E13" s="1"/>
      <c r="F13" s="1"/>
      <c r="G13" s="1"/>
      <c r="H13" s="2">
        <f>ROUND(H4+H12,5)</f>
        <v>194455.46</v>
      </c>
    </row>
    <row r="14" spans="1:11" x14ac:dyDescent="0.25">
      <c r="A14" s="1"/>
      <c r="B14" s="1"/>
      <c r="C14" s="1" t="s">
        <v>21</v>
      </c>
      <c r="D14" s="1"/>
      <c r="E14" s="1"/>
      <c r="F14" s="1"/>
      <c r="G14" s="1"/>
      <c r="H14" s="2"/>
    </row>
    <row r="15" spans="1:11" ht="15.75" thickBot="1" x14ac:dyDescent="0.3">
      <c r="A15" s="1"/>
      <c r="B15" s="1"/>
      <c r="C15" s="1"/>
      <c r="D15" s="1" t="s">
        <v>22</v>
      </c>
      <c r="E15" s="1"/>
      <c r="F15" s="1"/>
      <c r="G15" s="1"/>
      <c r="H15" s="7">
        <v>140647.15</v>
      </c>
      <c r="I15" s="58" t="s">
        <v>200</v>
      </c>
      <c r="J15" s="21">
        <v>111844</v>
      </c>
      <c r="K15" t="s">
        <v>201</v>
      </c>
    </row>
    <row r="16" spans="1:11" x14ac:dyDescent="0.25">
      <c r="A16" s="1"/>
      <c r="B16" s="1"/>
      <c r="C16" s="1" t="s">
        <v>23</v>
      </c>
      <c r="D16" s="1"/>
      <c r="E16" s="1"/>
      <c r="F16" s="1"/>
      <c r="G16" s="1"/>
      <c r="H16" s="2">
        <f>ROUND(SUM(H14:H15),5)</f>
        <v>140647.15</v>
      </c>
      <c r="J16" s="21">
        <v>20000</v>
      </c>
      <c r="K16" t="s">
        <v>202</v>
      </c>
    </row>
    <row r="17" spans="1:18" x14ac:dyDescent="0.25">
      <c r="A17" s="1"/>
      <c r="B17" s="1"/>
      <c r="C17" s="1" t="s">
        <v>24</v>
      </c>
      <c r="D17" s="1"/>
      <c r="E17" s="1"/>
      <c r="F17" s="1"/>
      <c r="G17" s="1"/>
      <c r="H17" s="2"/>
      <c r="J17" s="21">
        <v>3550</v>
      </c>
      <c r="K17" t="s">
        <v>203</v>
      </c>
    </row>
    <row r="18" spans="1:18" x14ac:dyDescent="0.25">
      <c r="A18" s="1"/>
      <c r="B18" s="1"/>
      <c r="C18" s="1"/>
      <c r="D18" s="1" t="s">
        <v>25</v>
      </c>
      <c r="E18" s="1"/>
      <c r="F18" s="1"/>
      <c r="G18" s="1"/>
      <c r="H18" s="2">
        <v>2842.2</v>
      </c>
      <c r="I18" s="37" t="s">
        <v>206</v>
      </c>
      <c r="J18" s="21">
        <v>2253.15</v>
      </c>
      <c r="K18" t="s">
        <v>204</v>
      </c>
    </row>
    <row r="19" spans="1:18" x14ac:dyDescent="0.25">
      <c r="A19" s="1"/>
      <c r="B19" s="1"/>
      <c r="C19" s="1"/>
      <c r="D19" s="1" t="s">
        <v>26</v>
      </c>
      <c r="E19" s="1"/>
      <c r="F19" s="1"/>
      <c r="G19" s="1"/>
      <c r="H19" s="2">
        <v>1072.22</v>
      </c>
      <c r="I19" s="36" t="s">
        <v>207</v>
      </c>
      <c r="J19" s="67">
        <v>3000</v>
      </c>
      <c r="K19" s="66" t="s">
        <v>679</v>
      </c>
      <c r="L19" s="66"/>
      <c r="M19" s="66"/>
      <c r="N19" s="66"/>
      <c r="O19" s="66"/>
      <c r="P19" s="66"/>
      <c r="Q19" s="66"/>
      <c r="R19" s="66"/>
    </row>
    <row r="20" spans="1:18" x14ac:dyDescent="0.25">
      <c r="A20" s="1"/>
      <c r="B20" s="1"/>
      <c r="C20" s="1"/>
      <c r="D20" s="1" t="s">
        <v>31</v>
      </c>
      <c r="E20" s="1"/>
      <c r="F20" s="1"/>
      <c r="G20" s="1"/>
      <c r="H20" s="2">
        <v>4888.68</v>
      </c>
      <c r="J20" s="34">
        <f>SUM(J15:J19)</f>
        <v>140647.15</v>
      </c>
    </row>
    <row r="21" spans="1:18" ht="15.75" thickBot="1" x14ac:dyDescent="0.3">
      <c r="A21" s="1"/>
      <c r="B21" s="1"/>
      <c r="C21" s="1"/>
      <c r="D21" s="1" t="s">
        <v>32</v>
      </c>
      <c r="E21" s="1"/>
      <c r="F21" s="1"/>
      <c r="G21" s="1"/>
      <c r="H21" s="4">
        <v>22457.119999999999</v>
      </c>
    </row>
    <row r="22" spans="1:18" ht="15.75" thickBot="1" x14ac:dyDescent="0.3">
      <c r="A22" s="1"/>
      <c r="B22" s="1"/>
      <c r="C22" s="1" t="s">
        <v>33</v>
      </c>
      <c r="D22" s="1"/>
      <c r="E22" s="1"/>
      <c r="F22" s="1"/>
      <c r="G22" s="1"/>
      <c r="H22" s="6">
        <f>ROUND(SUM(H17:H21),5)</f>
        <v>31260.22</v>
      </c>
    </row>
    <row r="23" spans="1:18" x14ac:dyDescent="0.25">
      <c r="A23" s="1"/>
      <c r="B23" s="1" t="s">
        <v>34</v>
      </c>
      <c r="C23" s="1"/>
      <c r="D23" s="1"/>
      <c r="E23" s="1"/>
      <c r="F23" s="1"/>
      <c r="G23" s="1"/>
      <c r="H23" s="2">
        <f>ROUND(H3+H13+H16+H22,5)</f>
        <v>366362.83</v>
      </c>
    </row>
    <row r="24" spans="1:18" x14ac:dyDescent="0.25">
      <c r="A24" s="1"/>
      <c r="B24" s="1" t="s">
        <v>35</v>
      </c>
      <c r="C24" s="1"/>
      <c r="D24" s="1"/>
      <c r="E24" s="1"/>
      <c r="F24" s="1"/>
      <c r="G24" s="1"/>
      <c r="H24" s="2"/>
    </row>
    <row r="25" spans="1:18" x14ac:dyDescent="0.25">
      <c r="A25" s="1"/>
      <c r="B25" s="1"/>
      <c r="C25" s="1" t="s">
        <v>36</v>
      </c>
      <c r="D25" s="1"/>
      <c r="E25" s="1"/>
      <c r="F25" s="1"/>
      <c r="G25" s="1"/>
      <c r="H25" s="2">
        <v>3807</v>
      </c>
    </row>
    <row r="26" spans="1:18" ht="15.75" thickBot="1" x14ac:dyDescent="0.3">
      <c r="A26" s="1"/>
      <c r="B26" s="1"/>
      <c r="C26" s="1" t="s">
        <v>37</v>
      </c>
      <c r="D26" s="1"/>
      <c r="E26" s="1"/>
      <c r="F26" s="1"/>
      <c r="G26" s="1"/>
      <c r="H26" s="7">
        <v>-3807</v>
      </c>
    </row>
    <row r="27" spans="1:18" x14ac:dyDescent="0.25">
      <c r="A27" s="1"/>
      <c r="B27" s="1" t="s">
        <v>38</v>
      </c>
      <c r="C27" s="1"/>
      <c r="D27" s="1"/>
      <c r="E27" s="1"/>
      <c r="F27" s="1"/>
      <c r="G27" s="1"/>
      <c r="H27" s="2">
        <f>ROUND(SUM(H24:H26),5)</f>
        <v>0</v>
      </c>
    </row>
    <row r="28" spans="1:18" x14ac:dyDescent="0.25">
      <c r="A28" s="1"/>
      <c r="B28" s="1" t="s">
        <v>39</v>
      </c>
      <c r="C28" s="1"/>
      <c r="D28" s="1"/>
      <c r="E28" s="1"/>
      <c r="F28" s="1"/>
      <c r="G28" s="1"/>
      <c r="H28" s="2"/>
    </row>
    <row r="29" spans="1:18" ht="15.75" thickBot="1" x14ac:dyDescent="0.3">
      <c r="A29" s="1"/>
      <c r="B29" s="1"/>
      <c r="C29" s="1" t="s">
        <v>40</v>
      </c>
      <c r="D29" s="1"/>
      <c r="E29" s="1"/>
      <c r="F29" s="1"/>
      <c r="G29" s="1"/>
      <c r="H29" s="4">
        <v>2698.25</v>
      </c>
    </row>
    <row r="30" spans="1:18" ht="15.75" thickBot="1" x14ac:dyDescent="0.3">
      <c r="A30" s="1"/>
      <c r="B30" s="1" t="s">
        <v>41</v>
      </c>
      <c r="C30" s="1"/>
      <c r="D30" s="1"/>
      <c r="E30" s="1"/>
      <c r="F30" s="1"/>
      <c r="G30" s="1"/>
      <c r="H30" s="5">
        <f>ROUND(SUM(H28:H29),5)</f>
        <v>2698.25</v>
      </c>
    </row>
    <row r="31" spans="1:18" s="9" customFormat="1" ht="12" thickBot="1" x14ac:dyDescent="0.25">
      <c r="A31" s="1" t="s">
        <v>42</v>
      </c>
      <c r="B31" s="1"/>
      <c r="C31" s="1"/>
      <c r="D31" s="1"/>
      <c r="E31" s="1"/>
      <c r="F31" s="1"/>
      <c r="G31" s="1"/>
      <c r="H31" s="8">
        <f>ROUND(H2+H23+H27+H30,5)</f>
        <v>369061.08</v>
      </c>
      <c r="I31" s="38"/>
    </row>
    <row r="32" spans="1:18" ht="15.75" thickTop="1" x14ac:dyDescent="0.25">
      <c r="A32" s="1" t="s">
        <v>43</v>
      </c>
      <c r="B32" s="1"/>
      <c r="C32" s="1"/>
      <c r="D32" s="1"/>
      <c r="E32" s="1"/>
      <c r="F32" s="1"/>
      <c r="G32" s="1"/>
      <c r="H32" s="2"/>
    </row>
    <row r="33" spans="1:9" x14ac:dyDescent="0.25">
      <c r="A33" s="1"/>
      <c r="B33" s="1" t="s">
        <v>44</v>
      </c>
      <c r="C33" s="1"/>
      <c r="D33" s="1"/>
      <c r="E33" s="1"/>
      <c r="F33" s="1"/>
      <c r="G33" s="1"/>
      <c r="H33" s="2"/>
    </row>
    <row r="34" spans="1:9" x14ac:dyDescent="0.25">
      <c r="A34" s="1"/>
      <c r="B34" s="1"/>
      <c r="C34" s="1" t="s">
        <v>45</v>
      </c>
      <c r="D34" s="1"/>
      <c r="E34" s="1"/>
      <c r="F34" s="1"/>
      <c r="G34" s="1"/>
      <c r="H34" s="2"/>
    </row>
    <row r="35" spans="1:9" x14ac:dyDescent="0.25">
      <c r="A35" s="1"/>
      <c r="B35" s="1"/>
      <c r="C35" s="1"/>
      <c r="D35" s="1" t="s">
        <v>46</v>
      </c>
      <c r="E35" s="1"/>
      <c r="F35" s="1"/>
      <c r="G35" s="1"/>
      <c r="H35" s="2"/>
    </row>
    <row r="36" spans="1:9" ht="15.75" thickBot="1" x14ac:dyDescent="0.3">
      <c r="A36" s="1"/>
      <c r="B36" s="1"/>
      <c r="C36" s="1"/>
      <c r="D36" s="1"/>
      <c r="E36" s="1" t="s">
        <v>47</v>
      </c>
      <c r="F36" s="1"/>
      <c r="G36" s="1"/>
      <c r="H36" s="7">
        <v>7631.21</v>
      </c>
    </row>
    <row r="37" spans="1:9" x14ac:dyDescent="0.25">
      <c r="A37" s="1"/>
      <c r="B37" s="1"/>
      <c r="C37" s="1"/>
      <c r="D37" s="1" t="s">
        <v>48</v>
      </c>
      <c r="E37" s="1"/>
      <c r="F37" s="1"/>
      <c r="G37" s="1"/>
      <c r="H37" s="2">
        <f>ROUND(SUM(H35:H36),5)</f>
        <v>7631.21</v>
      </c>
    </row>
    <row r="38" spans="1:9" x14ac:dyDescent="0.25">
      <c r="A38" s="1"/>
      <c r="B38" s="1"/>
      <c r="C38" s="1"/>
      <c r="D38" s="1" t="s">
        <v>49</v>
      </c>
      <c r="E38" s="1"/>
      <c r="F38" s="1"/>
      <c r="G38" s="1"/>
      <c r="H38" s="2"/>
    </row>
    <row r="39" spans="1:9" x14ac:dyDescent="0.25">
      <c r="A39" s="1"/>
      <c r="B39" s="1"/>
      <c r="C39" s="1"/>
      <c r="D39" s="1"/>
      <c r="E39" s="1" t="s">
        <v>50</v>
      </c>
      <c r="F39" s="1"/>
      <c r="G39" s="1"/>
      <c r="H39" s="2"/>
    </row>
    <row r="40" spans="1:9" x14ac:dyDescent="0.25">
      <c r="A40" s="1"/>
      <c r="B40" s="1"/>
      <c r="C40" s="1"/>
      <c r="D40" s="1"/>
      <c r="E40" s="1"/>
      <c r="F40" s="1" t="s">
        <v>51</v>
      </c>
      <c r="G40" s="1"/>
      <c r="H40" s="2"/>
    </row>
    <row r="41" spans="1:9" x14ac:dyDescent="0.25">
      <c r="A41" s="1"/>
      <c r="B41" s="1"/>
      <c r="C41" s="1"/>
      <c r="D41" s="1"/>
      <c r="E41" s="1"/>
      <c r="F41" s="1"/>
      <c r="G41" s="1" t="s">
        <v>52</v>
      </c>
      <c r="H41" s="2">
        <v>6485.49</v>
      </c>
      <c r="I41" s="36" t="s">
        <v>205</v>
      </c>
    </row>
    <row r="42" spans="1:9" ht="15.75" thickBot="1" x14ac:dyDescent="0.3">
      <c r="A42" s="1"/>
      <c r="B42" s="1"/>
      <c r="C42" s="1"/>
      <c r="D42" s="1"/>
      <c r="E42" s="1"/>
      <c r="F42" s="1"/>
      <c r="G42" s="1" t="s">
        <v>53</v>
      </c>
      <c r="H42" s="4">
        <v>396.48</v>
      </c>
      <c r="I42" s="36" t="s">
        <v>205</v>
      </c>
    </row>
    <row r="43" spans="1:9" ht="15.75" thickBot="1" x14ac:dyDescent="0.3">
      <c r="A43" s="1"/>
      <c r="B43" s="1"/>
      <c r="C43" s="1"/>
      <c r="D43" s="1"/>
      <c r="E43" s="1"/>
      <c r="F43" s="1" t="s">
        <v>54</v>
      </c>
      <c r="G43" s="1"/>
      <c r="H43" s="5">
        <f>ROUND(SUM(H40:H42),5)</f>
        <v>6881.97</v>
      </c>
    </row>
    <row r="44" spans="1:9" ht="15.75" thickBot="1" x14ac:dyDescent="0.3">
      <c r="A44" s="1"/>
      <c r="B44" s="1"/>
      <c r="C44" s="1"/>
      <c r="D44" s="1"/>
      <c r="E44" s="1" t="s">
        <v>55</v>
      </c>
      <c r="F44" s="1"/>
      <c r="G44" s="1"/>
      <c r="H44" s="6">
        <f>ROUND(H39+H43,5)</f>
        <v>6881.97</v>
      </c>
    </row>
    <row r="45" spans="1:9" x14ac:dyDescent="0.25">
      <c r="A45" s="1"/>
      <c r="B45" s="1"/>
      <c r="C45" s="1"/>
      <c r="D45" s="1" t="s">
        <v>56</v>
      </c>
      <c r="E45" s="1"/>
      <c r="F45" s="1"/>
      <c r="G45" s="1"/>
      <c r="H45" s="2">
        <f>ROUND(H38+H44,5)</f>
        <v>6881.97</v>
      </c>
    </row>
    <row r="46" spans="1:9" x14ac:dyDescent="0.25">
      <c r="A46" s="1"/>
      <c r="B46" s="1"/>
      <c r="C46" s="1"/>
      <c r="D46" s="1" t="s">
        <v>57</v>
      </c>
      <c r="E46" s="1"/>
      <c r="F46" s="1"/>
      <c r="G46" s="1"/>
      <c r="H46" s="2"/>
    </row>
    <row r="47" spans="1:9" x14ac:dyDescent="0.25">
      <c r="A47" s="1"/>
      <c r="B47" s="1"/>
      <c r="C47" s="1"/>
      <c r="D47" s="1"/>
      <c r="E47" s="1" t="s">
        <v>58</v>
      </c>
      <c r="F47" s="1"/>
      <c r="G47" s="1"/>
      <c r="H47" s="2"/>
    </row>
    <row r="48" spans="1:9" x14ac:dyDescent="0.25">
      <c r="A48" s="1"/>
      <c r="B48" s="1"/>
      <c r="C48" s="1"/>
      <c r="D48" s="1"/>
      <c r="E48" s="1"/>
      <c r="F48" s="1" t="s">
        <v>59</v>
      </c>
      <c r="G48" s="1"/>
      <c r="H48" s="2">
        <v>3221.01</v>
      </c>
    </row>
    <row r="49" spans="1:11" x14ac:dyDescent="0.25">
      <c r="A49" s="1"/>
      <c r="B49" s="1"/>
      <c r="C49" s="1"/>
      <c r="D49" s="1"/>
      <c r="E49" s="1"/>
      <c r="F49" s="1" t="s">
        <v>60</v>
      </c>
      <c r="G49" s="1"/>
      <c r="H49" s="2">
        <v>1040</v>
      </c>
    </row>
    <row r="50" spans="1:11" ht="15.75" thickBot="1" x14ac:dyDescent="0.3">
      <c r="A50" s="1"/>
      <c r="B50" s="1"/>
      <c r="C50" s="1"/>
      <c r="D50" s="1"/>
      <c r="E50" s="1"/>
      <c r="F50" s="1" t="s">
        <v>61</v>
      </c>
      <c r="G50" s="1"/>
      <c r="H50" s="7">
        <v>4686.76</v>
      </c>
    </row>
    <row r="51" spans="1:11" x14ac:dyDescent="0.25">
      <c r="A51" s="1"/>
      <c r="B51" s="1"/>
      <c r="C51" s="1"/>
      <c r="D51" s="1"/>
      <c r="E51" s="1" t="s">
        <v>62</v>
      </c>
      <c r="F51" s="1"/>
      <c r="G51" s="1"/>
      <c r="H51" s="2">
        <f>ROUND(SUM(H47:H50),5)</f>
        <v>8947.77</v>
      </c>
    </row>
    <row r="52" spans="1:11" x14ac:dyDescent="0.25">
      <c r="A52" s="1"/>
      <c r="B52" s="1"/>
      <c r="C52" s="1"/>
      <c r="D52" s="1"/>
      <c r="E52" s="1" t="s">
        <v>63</v>
      </c>
      <c r="F52" s="1"/>
      <c r="G52" s="1"/>
      <c r="H52" s="2">
        <v>19520.25</v>
      </c>
      <c r="I52" s="36" t="s">
        <v>664</v>
      </c>
    </row>
    <row r="53" spans="1:11" x14ac:dyDescent="0.25">
      <c r="A53" s="1"/>
      <c r="B53" s="1"/>
      <c r="C53" s="1"/>
      <c r="D53" s="1"/>
      <c r="E53" s="1" t="s">
        <v>66</v>
      </c>
      <c r="F53" s="1"/>
      <c r="G53" s="1"/>
      <c r="H53" s="2">
        <v>5.6</v>
      </c>
      <c r="I53" s="36" t="s">
        <v>670</v>
      </c>
    </row>
    <row r="54" spans="1:11" x14ac:dyDescent="0.25">
      <c r="A54" s="1"/>
      <c r="B54" s="1"/>
      <c r="C54" s="1"/>
      <c r="D54" s="1"/>
      <c r="E54" s="1" t="s">
        <v>67</v>
      </c>
      <c r="F54" s="1"/>
      <c r="G54" s="1"/>
      <c r="H54" s="2">
        <v>2440</v>
      </c>
      <c r="I54" s="35" t="s">
        <v>674</v>
      </c>
    </row>
    <row r="55" spans="1:11" ht="15.75" thickBot="1" x14ac:dyDescent="0.3">
      <c r="A55" s="1"/>
      <c r="B55" s="1"/>
      <c r="C55" s="1"/>
      <c r="D55" s="1"/>
      <c r="E55" s="1" t="s">
        <v>68</v>
      </c>
      <c r="F55" s="1"/>
      <c r="G55" s="1"/>
      <c r="H55" s="4">
        <v>-149.80000000000001</v>
      </c>
      <c r="I55" s="26" t="s">
        <v>208</v>
      </c>
      <c r="K55" s="26"/>
    </row>
    <row r="56" spans="1:11" ht="15.75" thickBot="1" x14ac:dyDescent="0.3">
      <c r="A56" s="1"/>
      <c r="B56" s="1"/>
      <c r="C56" s="1"/>
      <c r="D56" s="1" t="s">
        <v>69</v>
      </c>
      <c r="E56" s="1"/>
      <c r="F56" s="1"/>
      <c r="G56" s="1"/>
      <c r="H56" s="6">
        <f>ROUND(H46+SUM(H51:H55),5)</f>
        <v>30763.82</v>
      </c>
      <c r="I56" s="35"/>
      <c r="J56" s="39"/>
      <c r="K56" s="26"/>
    </row>
    <row r="57" spans="1:11" x14ac:dyDescent="0.25">
      <c r="A57" s="1"/>
      <c r="B57" s="1"/>
      <c r="C57" s="1" t="s">
        <v>70</v>
      </c>
      <c r="D57" s="1"/>
      <c r="E57" s="1"/>
      <c r="F57" s="1"/>
      <c r="G57" s="1"/>
      <c r="H57" s="2">
        <f>ROUND(H34+H37+H45+H56,5)</f>
        <v>45277</v>
      </c>
    </row>
    <row r="58" spans="1:11" x14ac:dyDescent="0.25">
      <c r="A58" s="1"/>
      <c r="B58" s="1"/>
      <c r="C58" s="1" t="s">
        <v>71</v>
      </c>
      <c r="D58" s="1"/>
      <c r="E58" s="1"/>
      <c r="F58" s="1"/>
      <c r="G58" s="1"/>
      <c r="H58" s="2"/>
    </row>
    <row r="59" spans="1:11" ht="15.75" thickBot="1" x14ac:dyDescent="0.3">
      <c r="A59" s="1"/>
      <c r="B59" s="1"/>
      <c r="C59" s="1"/>
      <c r="D59" s="1" t="s">
        <v>72</v>
      </c>
      <c r="E59" s="1"/>
      <c r="F59" s="1"/>
      <c r="G59" s="1"/>
      <c r="H59" s="4">
        <v>4776.72</v>
      </c>
    </row>
    <row r="60" spans="1:11" ht="15.75" thickBot="1" x14ac:dyDescent="0.3">
      <c r="A60" s="1"/>
      <c r="B60" s="1"/>
      <c r="C60" s="1" t="s">
        <v>73</v>
      </c>
      <c r="D60" s="1"/>
      <c r="E60" s="1"/>
      <c r="F60" s="1"/>
      <c r="G60" s="1"/>
      <c r="H60" s="6">
        <f>ROUND(SUM(H58:H59),5)</f>
        <v>4776.72</v>
      </c>
    </row>
    <row r="61" spans="1:11" x14ac:dyDescent="0.25">
      <c r="A61" s="1"/>
      <c r="B61" s="1" t="s">
        <v>74</v>
      </c>
      <c r="C61" s="1"/>
      <c r="D61" s="1"/>
      <c r="E61" s="1"/>
      <c r="F61" s="1"/>
      <c r="G61" s="1"/>
      <c r="H61" s="2">
        <f>ROUND(H33+H57+H60,5)</f>
        <v>50053.72</v>
      </c>
    </row>
    <row r="62" spans="1:11" x14ac:dyDescent="0.25">
      <c r="A62" s="1"/>
      <c r="B62" s="1" t="s">
        <v>75</v>
      </c>
      <c r="C62" s="1"/>
      <c r="D62" s="1"/>
      <c r="E62" s="1"/>
      <c r="F62" s="1"/>
      <c r="G62" s="1"/>
      <c r="H62" s="2"/>
    </row>
    <row r="63" spans="1:11" x14ac:dyDescent="0.25">
      <c r="A63" s="1"/>
      <c r="B63" s="1"/>
      <c r="C63" s="1" t="s">
        <v>76</v>
      </c>
      <c r="D63" s="1"/>
      <c r="E63" s="1"/>
      <c r="F63" s="1"/>
      <c r="G63" s="1"/>
      <c r="H63" s="2">
        <v>91876.57</v>
      </c>
    </row>
    <row r="64" spans="1:11" x14ac:dyDescent="0.25">
      <c r="A64" s="1"/>
      <c r="B64" s="1"/>
      <c r="C64" s="1" t="s">
        <v>77</v>
      </c>
      <c r="D64" s="1"/>
      <c r="E64" s="1"/>
      <c r="F64" s="1"/>
      <c r="G64" s="1"/>
      <c r="H64" s="2"/>
    </row>
    <row r="65" spans="1:9" x14ac:dyDescent="0.25">
      <c r="A65" s="1"/>
      <c r="B65" s="1"/>
      <c r="C65" s="1"/>
      <c r="D65" s="1" t="s">
        <v>78</v>
      </c>
      <c r="E65" s="1"/>
      <c r="F65" s="1"/>
      <c r="G65" s="1"/>
      <c r="H65" s="2">
        <v>21353.46</v>
      </c>
    </row>
    <row r="66" spans="1:9" x14ac:dyDescent="0.25">
      <c r="A66" s="1"/>
      <c r="B66" s="1"/>
      <c r="C66" s="1"/>
      <c r="D66" s="1" t="s">
        <v>79</v>
      </c>
      <c r="E66" s="1"/>
      <c r="F66" s="1"/>
      <c r="G66" s="1"/>
      <c r="H66" s="2">
        <v>95480.42</v>
      </c>
    </row>
    <row r="67" spans="1:9" ht="15.75" thickBot="1" x14ac:dyDescent="0.3">
      <c r="A67" s="1"/>
      <c r="B67" s="1"/>
      <c r="C67" s="1"/>
      <c r="D67" s="1" t="s">
        <v>80</v>
      </c>
      <c r="E67" s="1"/>
      <c r="F67" s="1"/>
      <c r="G67" s="1"/>
      <c r="H67" s="7">
        <v>11597.08</v>
      </c>
    </row>
    <row r="68" spans="1:9" x14ac:dyDescent="0.25">
      <c r="A68" s="1"/>
      <c r="B68" s="1"/>
      <c r="C68" s="1" t="s">
        <v>81</v>
      </c>
      <c r="D68" s="1"/>
      <c r="E68" s="1"/>
      <c r="F68" s="1"/>
      <c r="G68" s="1"/>
      <c r="H68" s="2">
        <f>ROUND(SUM(H64:H67),5)</f>
        <v>128430.96</v>
      </c>
    </row>
    <row r="69" spans="1:9" ht="15.75" thickBot="1" x14ac:dyDescent="0.3">
      <c r="A69" s="1"/>
      <c r="B69" s="1"/>
      <c r="C69" s="1" t="s">
        <v>82</v>
      </c>
      <c r="D69" s="1"/>
      <c r="E69" s="1"/>
      <c r="F69" s="1"/>
      <c r="G69" s="1"/>
      <c r="H69" s="4">
        <v>98699.83</v>
      </c>
    </row>
    <row r="70" spans="1:9" ht="15.75" thickBot="1" x14ac:dyDescent="0.3">
      <c r="A70" s="1"/>
      <c r="B70" s="1" t="s">
        <v>83</v>
      </c>
      <c r="C70" s="1"/>
      <c r="D70" s="1"/>
      <c r="E70" s="1"/>
      <c r="F70" s="1"/>
      <c r="G70" s="1"/>
      <c r="H70" s="5">
        <f>ROUND(SUM(H62:H63)+SUM(H68:H69),5)</f>
        <v>319007.35999999999</v>
      </c>
    </row>
    <row r="71" spans="1:9" s="9" customFormat="1" ht="12" thickBot="1" x14ac:dyDescent="0.25">
      <c r="A71" s="1" t="s">
        <v>84</v>
      </c>
      <c r="B71" s="1"/>
      <c r="C71" s="1"/>
      <c r="D71" s="1"/>
      <c r="E71" s="1"/>
      <c r="F71" s="1"/>
      <c r="G71" s="1"/>
      <c r="H71" s="8">
        <f>ROUND(H32+H61+H70,5)</f>
        <v>369061.08</v>
      </c>
      <c r="I71" s="38"/>
    </row>
    <row r="72" spans="1:9" ht="15.75" thickTop="1" x14ac:dyDescent="0.25"/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86" r:id="rId4" name="TextBox14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86" r:id="rId4" name="TextBox14"/>
      </mc:Fallback>
    </mc:AlternateContent>
    <mc:AlternateContent xmlns:mc="http://schemas.openxmlformats.org/markup-compatibility/2006">
      <mc:Choice Requires="x14">
        <control shapeId="3085" r:id="rId6" name="TextBox13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85" r:id="rId6" name="TextBox13"/>
      </mc:Fallback>
    </mc:AlternateContent>
    <mc:AlternateContent xmlns:mc="http://schemas.openxmlformats.org/markup-compatibility/2006">
      <mc:Choice Requires="x14">
        <control shapeId="3084" r:id="rId8" name="TextBox12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84" r:id="rId8" name="TextBox12"/>
      </mc:Fallback>
    </mc:AlternateContent>
    <mc:AlternateContent xmlns:mc="http://schemas.openxmlformats.org/markup-compatibility/2006">
      <mc:Choice Requires="x14">
        <control shapeId="3083" r:id="rId10" name="TextBox11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83" r:id="rId10" name="TextBox11"/>
      </mc:Fallback>
    </mc:AlternateContent>
    <mc:AlternateContent xmlns:mc="http://schemas.openxmlformats.org/markup-compatibility/2006">
      <mc:Choice Requires="x14">
        <control shapeId="3080" r:id="rId12" name="TextBox8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80" r:id="rId12" name="TextBox8"/>
      </mc:Fallback>
    </mc:AlternateContent>
    <mc:AlternateContent xmlns:mc="http://schemas.openxmlformats.org/markup-compatibility/2006">
      <mc:Choice Requires="x14">
        <control shapeId="3079" r:id="rId14" name="TextBox7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9" r:id="rId14" name="TextBox7"/>
      </mc:Fallback>
    </mc:AlternateContent>
    <mc:AlternateContent xmlns:mc="http://schemas.openxmlformats.org/markup-compatibility/2006">
      <mc:Choice Requires="x14">
        <control shapeId="3076" r:id="rId16" name="TextBox4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6" r:id="rId16" name="TextBox4"/>
      </mc:Fallback>
    </mc:AlternateContent>
    <mc:AlternateContent xmlns:mc="http://schemas.openxmlformats.org/markup-compatibility/2006">
      <mc:Choice Requires="x14">
        <control shapeId="3075" r:id="rId18" name="TextBox3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5" r:id="rId18" name="TextBox3"/>
      </mc:Fallback>
    </mc:AlternateContent>
    <mc:AlternateContent xmlns:mc="http://schemas.openxmlformats.org/markup-compatibility/2006">
      <mc:Choice Requires="x14">
        <control shapeId="3074" r:id="rId20" name="TextBox2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20" name="TextBox2"/>
      </mc:Fallback>
    </mc:AlternateContent>
    <mc:AlternateContent xmlns:mc="http://schemas.openxmlformats.org/markup-compatibility/2006">
      <mc:Choice Requires="x14">
        <control shapeId="3073" r:id="rId22" name="TextBox1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22" name="TextBox1"/>
      </mc:Fallback>
    </mc:AlternateContent>
    <mc:AlternateContent xmlns:mc="http://schemas.openxmlformats.org/markup-compatibility/2006">
      <mc:Choice Requires="x14">
        <control shapeId="3077" r:id="rId24" name="TextBox5">
          <controlPr defaultSize="0" autoLin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7" r:id="rId24" name="TextBox5"/>
      </mc:Fallback>
    </mc:AlternateContent>
    <mc:AlternateContent xmlns:mc="http://schemas.openxmlformats.org/markup-compatibility/2006">
      <mc:Choice Requires="x14">
        <control shapeId="3078" r:id="rId26" name="TextBox6">
          <controlPr defaultSize="0" autoLin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8" r:id="rId26" name="TextBox6"/>
      </mc:Fallback>
    </mc:AlternateContent>
    <mc:AlternateContent xmlns:mc="http://schemas.openxmlformats.org/markup-compatibility/2006">
      <mc:Choice Requires="x14">
        <control shapeId="3081" r:id="rId28" name="TextBox9">
          <controlPr defaultSize="0" autoLin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81" r:id="rId28" name="TextBox9"/>
      </mc:Fallback>
    </mc:AlternateContent>
    <mc:AlternateContent xmlns:mc="http://schemas.openxmlformats.org/markup-compatibility/2006">
      <mc:Choice Requires="x14">
        <control shapeId="3082" r:id="rId30" name="TextBox10">
          <controlPr defaultSize="0" autoLin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82" r:id="rId30" name="TextBox1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7030A0"/>
  </sheetPr>
  <dimension ref="A1:CJ67"/>
  <sheetViews>
    <sheetView workbookViewId="0">
      <pane xSplit="7" ySplit="3" topLeftCell="H44" activePane="bottomRight" state="frozen"/>
      <selection pane="topRight" activeCell="H1" sqref="H1"/>
      <selection pane="bottomLeft" activeCell="A4" sqref="A4"/>
      <selection pane="bottomRight" activeCell="A61" sqref="A61"/>
    </sheetView>
  </sheetViews>
  <sheetFormatPr defaultRowHeight="15" x14ac:dyDescent="0.25"/>
  <cols>
    <col min="1" max="6" width="3" style="14" customWidth="1"/>
    <col min="7" max="7" width="29.28515625" style="14" customWidth="1"/>
    <col min="8" max="8" width="12.28515625" style="15" bestFit="1" customWidth="1"/>
    <col min="9" max="9" width="2.28515625" style="15" customWidth="1"/>
    <col min="10" max="10" width="8.42578125" style="15" bestFit="1" customWidth="1"/>
    <col min="11" max="11" width="2.28515625" style="15" customWidth="1"/>
    <col min="12" max="12" width="12.28515625" style="15" bestFit="1" customWidth="1"/>
    <col min="13" max="13" width="2.28515625" style="15" customWidth="1"/>
    <col min="14" max="14" width="6.5703125" style="15" bestFit="1" customWidth="1"/>
    <col min="15" max="15" width="2.28515625" style="15" customWidth="1"/>
    <col min="16" max="16" width="12.28515625" style="15" bestFit="1" customWidth="1"/>
    <col min="17" max="17" width="2.28515625" style="15" customWidth="1"/>
    <col min="18" max="18" width="8.7109375" style="15" bestFit="1" customWidth="1"/>
    <col min="19" max="19" width="2.28515625" style="15" customWidth="1"/>
    <col min="20" max="20" width="12.28515625" style="15" bestFit="1" customWidth="1"/>
    <col min="21" max="21" width="2.28515625" style="15" customWidth="1"/>
    <col min="22" max="22" width="8.7109375" style="15" bestFit="1" customWidth="1"/>
    <col min="23" max="23" width="2.28515625" style="15" customWidth="1"/>
    <col min="24" max="24" width="12.28515625" style="15" bestFit="1" customWidth="1"/>
    <col min="25" max="25" width="2.28515625" style="15" customWidth="1"/>
    <col min="26" max="26" width="7.85546875" style="15" bestFit="1" customWidth="1"/>
    <col min="27" max="27" width="2.28515625" style="15" customWidth="1"/>
    <col min="28" max="28" width="12.28515625" style="15" bestFit="1" customWidth="1"/>
    <col min="29" max="29" width="2.28515625" style="15" customWidth="1"/>
    <col min="30" max="30" width="7.5703125" style="15" bestFit="1" customWidth="1"/>
    <col min="31" max="31" width="2.28515625" style="15" customWidth="1"/>
    <col min="32" max="32" width="12.28515625" style="15" bestFit="1" customWidth="1"/>
    <col min="33" max="33" width="2.28515625" style="15" customWidth="1"/>
    <col min="34" max="34" width="6.5703125" style="15" bestFit="1" customWidth="1"/>
    <col min="35" max="35" width="2.28515625" style="15" customWidth="1"/>
    <col min="36" max="36" width="12.28515625" style="15" bestFit="1" customWidth="1"/>
    <col min="37" max="37" width="2.28515625" style="15" customWidth="1"/>
    <col min="38" max="38" width="7.5703125" style="15" bestFit="1" customWidth="1"/>
    <col min="39" max="39" width="2.28515625" style="15" customWidth="1"/>
    <col min="40" max="40" width="12.28515625" style="15" bestFit="1" customWidth="1"/>
    <col min="41" max="41" width="2.28515625" style="15" customWidth="1"/>
    <col min="42" max="42" width="8.7109375" style="15" bestFit="1" customWidth="1"/>
    <col min="43" max="43" width="2.28515625" style="15" customWidth="1"/>
    <col min="44" max="44" width="12.28515625" style="15" bestFit="1" customWidth="1"/>
    <col min="45" max="45" width="2.28515625" style="15" customWidth="1"/>
    <col min="46" max="46" width="7.5703125" style="15" bestFit="1" customWidth="1"/>
    <col min="47" max="47" width="2.28515625" style="15" customWidth="1"/>
    <col min="48" max="48" width="12.28515625" style="15" bestFit="1" customWidth="1"/>
    <col min="49" max="49" width="2.28515625" style="15" customWidth="1"/>
    <col min="50" max="50" width="6.5703125" style="15" bestFit="1" customWidth="1"/>
    <col min="51" max="51" width="2.28515625" style="15" customWidth="1"/>
    <col min="52" max="52" width="12.28515625" style="15" bestFit="1" customWidth="1"/>
    <col min="53" max="53" width="2.28515625" style="15" customWidth="1"/>
    <col min="54" max="54" width="8.7109375" style="15" bestFit="1" customWidth="1"/>
    <col min="55" max="55" width="2.28515625" style="15" customWidth="1"/>
    <col min="56" max="56" width="12.28515625" style="15" bestFit="1" customWidth="1"/>
    <col min="57" max="57" width="2.28515625" style="15" customWidth="1"/>
    <col min="58" max="58" width="6.5703125" style="15" bestFit="1" customWidth="1"/>
    <col min="59" max="59" width="2.28515625" style="15" customWidth="1"/>
    <col min="60" max="60" width="12.28515625" style="15" bestFit="1" customWidth="1"/>
    <col min="61" max="61" width="2.28515625" style="15" customWidth="1"/>
    <col min="62" max="62" width="8.7109375" style="15" bestFit="1" customWidth="1"/>
    <col min="63" max="63" width="2.28515625" style="15" customWidth="1"/>
    <col min="64" max="64" width="12.28515625" style="15" bestFit="1" customWidth="1"/>
    <col min="65" max="65" width="2.28515625" style="15" customWidth="1"/>
    <col min="66" max="66" width="7.5703125" style="15" bestFit="1" customWidth="1"/>
    <col min="67" max="67" width="2.28515625" style="15" customWidth="1"/>
    <col min="68" max="68" width="12.28515625" style="15" bestFit="1" customWidth="1"/>
    <col min="69" max="69" width="2.28515625" style="15" customWidth="1"/>
    <col min="70" max="70" width="8.42578125" style="15" bestFit="1" customWidth="1"/>
    <col min="71" max="71" width="2.28515625" style="15" customWidth="1"/>
    <col min="72" max="72" width="12.28515625" style="15" bestFit="1" customWidth="1"/>
    <col min="73" max="73" width="2.28515625" style="15" customWidth="1"/>
    <col min="74" max="74" width="9.28515625" style="15" bestFit="1" customWidth="1"/>
    <col min="75" max="75" width="2.28515625" style="15" customWidth="1"/>
    <col min="76" max="76" width="12.28515625" style="15" bestFit="1" customWidth="1"/>
    <col min="77" max="77" width="2.28515625" style="15" customWidth="1"/>
    <col min="78" max="78" width="9.28515625" style="15" bestFit="1" customWidth="1"/>
    <col min="79" max="79" width="2.28515625" style="15" customWidth="1"/>
    <col min="80" max="80" width="12.28515625" style="15" bestFit="1" customWidth="1"/>
    <col min="81" max="81" width="2.28515625" style="15" customWidth="1"/>
    <col min="82" max="82" width="9.28515625" style="15" bestFit="1" customWidth="1"/>
    <col min="83" max="83" width="2.28515625" style="15" customWidth="1"/>
    <col min="84" max="84" width="12.28515625" style="15" bestFit="1" customWidth="1"/>
    <col min="85" max="85" width="2.28515625" style="15" customWidth="1"/>
    <col min="86" max="86" width="8.7109375" style="15" bestFit="1" customWidth="1"/>
    <col min="87" max="87" width="11.5703125" style="59" bestFit="1" customWidth="1"/>
    <col min="88" max="88" width="9.140625" style="59"/>
  </cols>
  <sheetData>
    <row r="1" spans="1:88" x14ac:dyDescent="0.25">
      <c r="A1" s="1"/>
      <c r="B1" s="1"/>
      <c r="C1" s="1"/>
      <c r="D1" s="1"/>
      <c r="E1" s="1"/>
      <c r="F1" s="1"/>
      <c r="G1" s="1"/>
      <c r="H1" s="16" t="s">
        <v>85</v>
      </c>
      <c r="I1" s="17"/>
      <c r="J1" s="17"/>
      <c r="K1" s="18"/>
      <c r="L1" s="16" t="s">
        <v>86</v>
      </c>
      <c r="M1" s="17"/>
      <c r="N1" s="17"/>
      <c r="O1" s="18"/>
      <c r="P1" s="16" t="s">
        <v>87</v>
      </c>
      <c r="Q1" s="17"/>
      <c r="R1" s="17"/>
      <c r="S1" s="18"/>
      <c r="T1" s="17"/>
      <c r="U1" s="17"/>
      <c r="V1" s="17"/>
      <c r="W1" s="18"/>
      <c r="X1" s="17"/>
      <c r="Y1" s="17"/>
      <c r="Z1" s="17"/>
      <c r="AA1" s="18"/>
      <c r="AB1" s="16" t="s">
        <v>88</v>
      </c>
      <c r="AC1" s="17"/>
      <c r="AD1" s="17"/>
      <c r="AE1" s="18"/>
      <c r="AF1" s="16" t="s">
        <v>89</v>
      </c>
      <c r="AG1" s="17"/>
      <c r="AH1" s="17"/>
      <c r="AI1" s="18"/>
      <c r="AJ1" s="16" t="s">
        <v>90</v>
      </c>
      <c r="AK1" s="17"/>
      <c r="AL1" s="17"/>
      <c r="AM1" s="18"/>
      <c r="AN1" s="16" t="s">
        <v>91</v>
      </c>
      <c r="AO1" s="17"/>
      <c r="AP1" s="17"/>
      <c r="AQ1" s="18"/>
      <c r="AR1" s="16" t="s">
        <v>92</v>
      </c>
      <c r="AS1" s="17"/>
      <c r="AT1" s="17"/>
      <c r="AU1" s="18"/>
      <c r="AV1" s="16" t="s">
        <v>93</v>
      </c>
      <c r="AW1" s="17"/>
      <c r="AX1" s="17"/>
      <c r="AY1" s="18"/>
      <c r="AZ1" s="16" t="s">
        <v>94</v>
      </c>
      <c r="BA1" s="17"/>
      <c r="BB1" s="17"/>
      <c r="BC1" s="18"/>
      <c r="BD1" s="16" t="s">
        <v>95</v>
      </c>
      <c r="BE1" s="17"/>
      <c r="BF1" s="17"/>
      <c r="BG1" s="18"/>
      <c r="BH1" s="16" t="s">
        <v>96</v>
      </c>
      <c r="BI1" s="17"/>
      <c r="BJ1" s="17"/>
      <c r="BK1" s="18"/>
      <c r="BL1" s="16" t="s">
        <v>97</v>
      </c>
      <c r="BM1" s="17"/>
      <c r="BN1" s="17"/>
      <c r="BO1" s="18"/>
      <c r="BP1" s="16" t="s">
        <v>98</v>
      </c>
      <c r="BQ1" s="17"/>
      <c r="BR1" s="17"/>
      <c r="BS1" s="18"/>
      <c r="BT1" s="16" t="s">
        <v>99</v>
      </c>
      <c r="BU1" s="17"/>
      <c r="BV1" s="17"/>
      <c r="BW1" s="18"/>
      <c r="BX1" s="16" t="s">
        <v>100</v>
      </c>
      <c r="BY1" s="17"/>
      <c r="BZ1" s="17"/>
      <c r="CA1" s="18"/>
      <c r="CB1" s="17"/>
      <c r="CC1" s="17"/>
      <c r="CD1" s="17"/>
      <c r="CE1" s="18"/>
      <c r="CF1" s="17"/>
      <c r="CG1" s="17"/>
      <c r="CH1" s="17"/>
    </row>
    <row r="2" spans="1:88" ht="15.75" thickBot="1" x14ac:dyDescent="0.3">
      <c r="A2" s="1"/>
      <c r="B2" s="1"/>
      <c r="C2" s="1"/>
      <c r="D2" s="1"/>
      <c r="E2" s="1"/>
      <c r="F2" s="1"/>
      <c r="G2" s="1"/>
      <c r="H2" s="16" t="s">
        <v>101</v>
      </c>
      <c r="I2" s="19"/>
      <c r="J2" s="17"/>
      <c r="K2" s="18"/>
      <c r="L2" s="16" t="s">
        <v>101</v>
      </c>
      <c r="M2" s="19"/>
      <c r="N2" s="17"/>
      <c r="O2" s="18"/>
      <c r="P2" s="16" t="s">
        <v>101</v>
      </c>
      <c r="Q2" s="19"/>
      <c r="R2" s="17"/>
      <c r="S2" s="18"/>
      <c r="T2" s="16" t="s">
        <v>102</v>
      </c>
      <c r="U2" s="19"/>
      <c r="V2" s="17"/>
      <c r="W2" s="18"/>
      <c r="X2" s="16" t="s">
        <v>103</v>
      </c>
      <c r="Y2" s="19"/>
      <c r="Z2" s="17"/>
      <c r="AA2" s="18"/>
      <c r="AB2" s="16" t="s">
        <v>104</v>
      </c>
      <c r="AC2" s="19"/>
      <c r="AD2" s="17"/>
      <c r="AE2" s="18"/>
      <c r="AF2" s="16" t="s">
        <v>104</v>
      </c>
      <c r="AG2" s="19"/>
      <c r="AH2" s="17"/>
      <c r="AI2" s="18"/>
      <c r="AJ2" s="16" t="s">
        <v>105</v>
      </c>
      <c r="AK2" s="19"/>
      <c r="AL2" s="17"/>
      <c r="AM2" s="18"/>
      <c r="AN2" s="16" t="s">
        <v>105</v>
      </c>
      <c r="AO2" s="19"/>
      <c r="AP2" s="17"/>
      <c r="AQ2" s="18"/>
      <c r="AR2" s="16" t="s">
        <v>105</v>
      </c>
      <c r="AS2" s="19"/>
      <c r="AT2" s="17"/>
      <c r="AU2" s="18"/>
      <c r="AV2" s="16" t="s">
        <v>106</v>
      </c>
      <c r="AW2" s="19"/>
      <c r="AX2" s="17"/>
      <c r="AY2" s="18"/>
      <c r="AZ2" s="16" t="s">
        <v>106</v>
      </c>
      <c r="BA2" s="19"/>
      <c r="BB2" s="17"/>
      <c r="BC2" s="18"/>
      <c r="BD2" s="16" t="s">
        <v>106</v>
      </c>
      <c r="BE2" s="19"/>
      <c r="BF2" s="17"/>
      <c r="BG2" s="18"/>
      <c r="BH2" s="16" t="s">
        <v>105</v>
      </c>
      <c r="BI2" s="19"/>
      <c r="BJ2" s="17"/>
      <c r="BK2" s="18"/>
      <c r="BL2" s="16" t="s">
        <v>107</v>
      </c>
      <c r="BM2" s="19"/>
      <c r="BN2" s="17"/>
      <c r="BO2" s="18"/>
      <c r="BP2" s="16" t="s">
        <v>107</v>
      </c>
      <c r="BQ2" s="19"/>
      <c r="BR2" s="17"/>
      <c r="BS2" s="18"/>
      <c r="BT2" s="16" t="s">
        <v>107</v>
      </c>
      <c r="BU2" s="19"/>
      <c r="BV2" s="17"/>
      <c r="BW2" s="18"/>
      <c r="BX2" s="16" t="s">
        <v>105</v>
      </c>
      <c r="BY2" s="19"/>
      <c r="BZ2" s="17"/>
      <c r="CA2" s="18"/>
      <c r="CB2" s="16" t="s">
        <v>108</v>
      </c>
      <c r="CC2" s="19"/>
      <c r="CD2" s="17"/>
      <c r="CE2" s="18"/>
      <c r="CF2" s="16" t="s">
        <v>109</v>
      </c>
      <c r="CG2" s="19"/>
      <c r="CH2" s="17"/>
    </row>
    <row r="3" spans="1:88" s="13" customFormat="1" ht="16.5" thickTop="1" thickBot="1" x14ac:dyDescent="0.3">
      <c r="A3" s="10"/>
      <c r="B3" s="10"/>
      <c r="C3" s="10"/>
      <c r="D3" s="10"/>
      <c r="E3" s="10"/>
      <c r="F3" s="10"/>
      <c r="G3" s="10"/>
      <c r="H3" s="20" t="s">
        <v>197</v>
      </c>
      <c r="I3" s="12"/>
      <c r="J3" s="20" t="s">
        <v>110</v>
      </c>
      <c r="K3" s="12"/>
      <c r="L3" s="20" t="s">
        <v>197</v>
      </c>
      <c r="M3" s="12"/>
      <c r="N3" s="20" t="s">
        <v>110</v>
      </c>
      <c r="O3" s="12"/>
      <c r="P3" s="20" t="s">
        <v>197</v>
      </c>
      <c r="Q3" s="12"/>
      <c r="R3" s="20" t="s">
        <v>110</v>
      </c>
      <c r="S3" s="12"/>
      <c r="T3" s="20" t="s">
        <v>197</v>
      </c>
      <c r="U3" s="12"/>
      <c r="V3" s="20" t="s">
        <v>110</v>
      </c>
      <c r="W3" s="12"/>
      <c r="X3" s="20" t="s">
        <v>197</v>
      </c>
      <c r="Y3" s="12"/>
      <c r="Z3" s="20" t="s">
        <v>110</v>
      </c>
      <c r="AA3" s="12"/>
      <c r="AB3" s="20" t="s">
        <v>197</v>
      </c>
      <c r="AC3" s="12"/>
      <c r="AD3" s="20" t="s">
        <v>110</v>
      </c>
      <c r="AE3" s="12"/>
      <c r="AF3" s="20" t="s">
        <v>197</v>
      </c>
      <c r="AG3" s="12"/>
      <c r="AH3" s="20" t="s">
        <v>110</v>
      </c>
      <c r="AI3" s="12"/>
      <c r="AJ3" s="20" t="s">
        <v>197</v>
      </c>
      <c r="AK3" s="12"/>
      <c r="AL3" s="20" t="s">
        <v>110</v>
      </c>
      <c r="AM3" s="12"/>
      <c r="AN3" s="20" t="s">
        <v>197</v>
      </c>
      <c r="AO3" s="12"/>
      <c r="AP3" s="20" t="s">
        <v>110</v>
      </c>
      <c r="AQ3" s="12"/>
      <c r="AR3" s="20" t="s">
        <v>197</v>
      </c>
      <c r="AS3" s="12"/>
      <c r="AT3" s="20" t="s">
        <v>110</v>
      </c>
      <c r="AU3" s="12"/>
      <c r="AV3" s="20" t="s">
        <v>197</v>
      </c>
      <c r="AW3" s="12"/>
      <c r="AX3" s="20" t="s">
        <v>110</v>
      </c>
      <c r="AY3" s="12"/>
      <c r="AZ3" s="20" t="s">
        <v>197</v>
      </c>
      <c r="BA3" s="12"/>
      <c r="BB3" s="20" t="s">
        <v>110</v>
      </c>
      <c r="BC3" s="12"/>
      <c r="BD3" s="20" t="s">
        <v>197</v>
      </c>
      <c r="BE3" s="12"/>
      <c r="BF3" s="20" t="s">
        <v>110</v>
      </c>
      <c r="BG3" s="12"/>
      <c r="BH3" s="20" t="s">
        <v>197</v>
      </c>
      <c r="BI3" s="12"/>
      <c r="BJ3" s="20" t="s">
        <v>110</v>
      </c>
      <c r="BK3" s="12"/>
      <c r="BL3" s="20" t="s">
        <v>197</v>
      </c>
      <c r="BM3" s="12"/>
      <c r="BN3" s="20" t="s">
        <v>110</v>
      </c>
      <c r="BO3" s="12"/>
      <c r="BP3" s="20" t="s">
        <v>197</v>
      </c>
      <c r="BQ3" s="12"/>
      <c r="BR3" s="20" t="s">
        <v>110</v>
      </c>
      <c r="BS3" s="12"/>
      <c r="BT3" s="20" t="s">
        <v>197</v>
      </c>
      <c r="BU3" s="12"/>
      <c r="BV3" s="20" t="s">
        <v>110</v>
      </c>
      <c r="BW3" s="12"/>
      <c r="BX3" s="20" t="s">
        <v>197</v>
      </c>
      <c r="BY3" s="12"/>
      <c r="BZ3" s="20" t="s">
        <v>110</v>
      </c>
      <c r="CA3" s="12"/>
      <c r="CB3" s="20" t="s">
        <v>197</v>
      </c>
      <c r="CC3" s="12"/>
      <c r="CD3" s="20" t="s">
        <v>110</v>
      </c>
      <c r="CE3" s="12"/>
      <c r="CF3" s="20" t="s">
        <v>197</v>
      </c>
      <c r="CG3" s="12"/>
      <c r="CH3" s="20" t="s">
        <v>110</v>
      </c>
      <c r="CI3" s="64" t="s">
        <v>176</v>
      </c>
      <c r="CJ3" s="64"/>
    </row>
    <row r="4" spans="1:88" ht="15.75" thickTop="1" x14ac:dyDescent="0.25">
      <c r="A4" s="1"/>
      <c r="B4" s="1" t="s">
        <v>111</v>
      </c>
      <c r="C4" s="1"/>
      <c r="D4" s="1"/>
      <c r="E4" s="1"/>
      <c r="F4" s="1"/>
      <c r="G4" s="1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3"/>
      <c r="X4" s="2"/>
      <c r="Y4" s="3"/>
      <c r="Z4" s="2"/>
      <c r="AA4" s="3"/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/>
      <c r="AN4" s="2"/>
      <c r="AO4" s="3"/>
      <c r="AP4" s="2"/>
      <c r="AQ4" s="3"/>
      <c r="AR4" s="2"/>
      <c r="AS4" s="3"/>
      <c r="AT4" s="2"/>
      <c r="AU4" s="3"/>
      <c r="AV4" s="2"/>
      <c r="AW4" s="3"/>
      <c r="AX4" s="2"/>
      <c r="AY4" s="3"/>
      <c r="AZ4" s="2"/>
      <c r="BA4" s="3"/>
      <c r="BB4" s="2"/>
      <c r="BC4" s="3"/>
      <c r="BD4" s="2"/>
      <c r="BE4" s="3"/>
      <c r="BF4" s="2"/>
      <c r="BG4" s="3"/>
      <c r="BH4" s="2"/>
      <c r="BI4" s="3"/>
      <c r="BJ4" s="2"/>
      <c r="BK4" s="3"/>
      <c r="BL4" s="2"/>
      <c r="BM4" s="3"/>
      <c r="BN4" s="2"/>
      <c r="BO4" s="3"/>
      <c r="BP4" s="2"/>
      <c r="BQ4" s="3"/>
      <c r="BR4" s="2"/>
      <c r="BS4" s="3"/>
      <c r="BT4" s="2"/>
      <c r="BU4" s="3"/>
      <c r="BV4" s="2"/>
      <c r="BW4" s="3"/>
      <c r="BX4" s="2"/>
      <c r="BY4" s="3"/>
      <c r="BZ4" s="2"/>
      <c r="CA4" s="3"/>
      <c r="CB4" s="2"/>
      <c r="CC4" s="3"/>
      <c r="CD4" s="2"/>
      <c r="CE4" s="3"/>
      <c r="CF4" s="2"/>
      <c r="CG4" s="3"/>
      <c r="CH4" s="2"/>
    </row>
    <row r="5" spans="1:88" x14ac:dyDescent="0.25">
      <c r="A5" s="1"/>
      <c r="B5" s="1"/>
      <c r="C5" s="1"/>
      <c r="D5" s="1" t="s">
        <v>112</v>
      </c>
      <c r="E5" s="1"/>
      <c r="F5" s="1"/>
      <c r="G5" s="1"/>
      <c r="H5" s="2"/>
      <c r="I5" s="3"/>
      <c r="J5" s="2"/>
      <c r="K5" s="3"/>
      <c r="L5" s="2"/>
      <c r="M5" s="3"/>
      <c r="N5" s="2"/>
      <c r="O5" s="3"/>
      <c r="P5" s="2"/>
      <c r="Q5" s="3"/>
      <c r="R5" s="2"/>
      <c r="S5" s="3"/>
      <c r="T5" s="2"/>
      <c r="U5" s="3"/>
      <c r="V5" s="2"/>
      <c r="W5" s="3"/>
      <c r="X5" s="2"/>
      <c r="Y5" s="3"/>
      <c r="Z5" s="2"/>
      <c r="AA5" s="3"/>
      <c r="AB5" s="2"/>
      <c r="AC5" s="3"/>
      <c r="AD5" s="2"/>
      <c r="AE5" s="3"/>
      <c r="AF5" s="2"/>
      <c r="AG5" s="3"/>
      <c r="AH5" s="2"/>
      <c r="AI5" s="3"/>
      <c r="AJ5" s="2"/>
      <c r="AK5" s="3"/>
      <c r="AL5" s="2"/>
      <c r="AM5" s="3"/>
      <c r="AN5" s="2"/>
      <c r="AO5" s="3"/>
      <c r="AP5" s="2"/>
      <c r="AQ5" s="3"/>
      <c r="AR5" s="2"/>
      <c r="AS5" s="3"/>
      <c r="AT5" s="2"/>
      <c r="AU5" s="3"/>
      <c r="AV5" s="2"/>
      <c r="AW5" s="3"/>
      <c r="AX5" s="2"/>
      <c r="AY5" s="3"/>
      <c r="AZ5" s="2"/>
      <c r="BA5" s="3"/>
      <c r="BB5" s="2"/>
      <c r="BC5" s="3"/>
      <c r="BD5" s="2"/>
      <c r="BE5" s="3"/>
      <c r="BF5" s="2"/>
      <c r="BG5" s="3"/>
      <c r="BH5" s="2"/>
      <c r="BI5" s="3"/>
      <c r="BJ5" s="2"/>
      <c r="BK5" s="3"/>
      <c r="BL5" s="2"/>
      <c r="BM5" s="3"/>
      <c r="BN5" s="2"/>
      <c r="BO5" s="3"/>
      <c r="BP5" s="2"/>
      <c r="BQ5" s="3"/>
      <c r="BR5" s="2"/>
      <c r="BS5" s="3"/>
      <c r="BT5" s="2"/>
      <c r="BU5" s="3"/>
      <c r="BV5" s="2"/>
      <c r="BW5" s="3"/>
      <c r="BX5" s="2"/>
      <c r="BY5" s="3"/>
      <c r="BZ5" s="2"/>
      <c r="CA5" s="3"/>
      <c r="CB5" s="2"/>
      <c r="CC5" s="3"/>
      <c r="CD5" s="2"/>
      <c r="CE5" s="3"/>
      <c r="CF5" s="2"/>
      <c r="CG5" s="3"/>
      <c r="CH5" s="2"/>
    </row>
    <row r="6" spans="1:88" x14ac:dyDescent="0.25">
      <c r="A6" s="1"/>
      <c r="B6" s="1"/>
      <c r="C6" s="1"/>
      <c r="D6" s="1"/>
      <c r="E6" s="1" t="s">
        <v>113</v>
      </c>
      <c r="F6" s="1"/>
      <c r="G6" s="1"/>
      <c r="H6" s="2"/>
      <c r="I6" s="3"/>
      <c r="J6" s="2"/>
      <c r="K6" s="3"/>
      <c r="L6" s="2"/>
      <c r="M6" s="3"/>
      <c r="N6" s="2"/>
      <c r="O6" s="3"/>
      <c r="P6" s="2"/>
      <c r="Q6" s="3"/>
      <c r="R6" s="2"/>
      <c r="S6" s="3"/>
      <c r="T6" s="2"/>
      <c r="U6" s="3"/>
      <c r="V6" s="2"/>
      <c r="W6" s="3"/>
      <c r="X6" s="2"/>
      <c r="Y6" s="3"/>
      <c r="Z6" s="2"/>
      <c r="AA6" s="3"/>
      <c r="AB6" s="2"/>
      <c r="AC6" s="3"/>
      <c r="AD6" s="2"/>
      <c r="AE6" s="3"/>
      <c r="AF6" s="2"/>
      <c r="AG6" s="3"/>
      <c r="AH6" s="2"/>
      <c r="AI6" s="3"/>
      <c r="AJ6" s="2"/>
      <c r="AK6" s="3"/>
      <c r="AL6" s="2"/>
      <c r="AM6" s="3"/>
      <c r="AN6" s="2"/>
      <c r="AO6" s="3"/>
      <c r="AP6" s="2"/>
      <c r="AQ6" s="3"/>
      <c r="AR6" s="2"/>
      <c r="AS6" s="3"/>
      <c r="AT6" s="2"/>
      <c r="AU6" s="3"/>
      <c r="AV6" s="2"/>
      <c r="AW6" s="3"/>
      <c r="AX6" s="2"/>
      <c r="AY6" s="3"/>
      <c r="AZ6" s="2"/>
      <c r="BA6" s="3"/>
      <c r="BB6" s="2"/>
      <c r="BC6" s="3"/>
      <c r="BD6" s="2"/>
      <c r="BE6" s="3"/>
      <c r="BF6" s="2"/>
      <c r="BG6" s="3"/>
      <c r="BH6" s="2"/>
      <c r="BI6" s="3"/>
      <c r="BJ6" s="2"/>
      <c r="BK6" s="3"/>
      <c r="BL6" s="2"/>
      <c r="BM6" s="3"/>
      <c r="BN6" s="2"/>
      <c r="BO6" s="3"/>
      <c r="BP6" s="2"/>
      <c r="BQ6" s="3"/>
      <c r="BR6" s="2"/>
      <c r="BS6" s="3"/>
      <c r="BT6" s="2"/>
      <c r="BU6" s="3"/>
      <c r="BV6" s="2"/>
      <c r="BW6" s="3"/>
      <c r="BX6" s="2"/>
      <c r="BY6" s="3"/>
      <c r="BZ6" s="2"/>
      <c r="CA6" s="3"/>
      <c r="CB6" s="2"/>
      <c r="CC6" s="3"/>
      <c r="CD6" s="2"/>
      <c r="CE6" s="3"/>
      <c r="CF6" s="2"/>
      <c r="CG6" s="3"/>
      <c r="CH6" s="2"/>
    </row>
    <row r="7" spans="1:88" x14ac:dyDescent="0.25">
      <c r="A7" s="1"/>
      <c r="B7" s="1"/>
      <c r="C7" s="1"/>
      <c r="D7" s="1"/>
      <c r="E7" s="1"/>
      <c r="F7" s="1" t="s">
        <v>114</v>
      </c>
      <c r="G7" s="1"/>
      <c r="H7" s="2">
        <v>0</v>
      </c>
      <c r="I7" s="3"/>
      <c r="J7" s="2"/>
      <c r="K7" s="3"/>
      <c r="L7" s="2">
        <v>0</v>
      </c>
      <c r="M7" s="3"/>
      <c r="N7" s="2"/>
      <c r="O7" s="3"/>
      <c r="P7" s="2">
        <v>179584.01</v>
      </c>
      <c r="Q7" s="3"/>
      <c r="R7" s="2">
        <v>184730</v>
      </c>
      <c r="S7" s="3"/>
      <c r="T7" s="2">
        <f>ROUND(H7+L7+P7,5)</f>
        <v>179584.01</v>
      </c>
      <c r="U7" s="3"/>
      <c r="V7" s="2">
        <f>ROUND(J7+N7+R7,5)</f>
        <v>184730</v>
      </c>
      <c r="W7" s="3"/>
      <c r="X7" s="2">
        <v>0</v>
      </c>
      <c r="Y7" s="3"/>
      <c r="Z7" s="2"/>
      <c r="AA7" s="3"/>
      <c r="AB7" s="2">
        <v>0</v>
      </c>
      <c r="AC7" s="3"/>
      <c r="AD7" s="2"/>
      <c r="AE7" s="3"/>
      <c r="AF7" s="2">
        <v>0</v>
      </c>
      <c r="AG7" s="3"/>
      <c r="AH7" s="2"/>
      <c r="AI7" s="3"/>
      <c r="AJ7" s="2">
        <f>ROUND(AB7+AF7,5)</f>
        <v>0</v>
      </c>
      <c r="AK7" s="3"/>
      <c r="AL7" s="2"/>
      <c r="AM7" s="3"/>
      <c r="AN7" s="2">
        <v>0</v>
      </c>
      <c r="AO7" s="3"/>
      <c r="AP7" s="2"/>
      <c r="AQ7" s="3"/>
      <c r="AR7" s="2">
        <v>0</v>
      </c>
      <c r="AS7" s="3"/>
      <c r="AT7" s="2"/>
      <c r="AU7" s="3"/>
      <c r="AV7" s="2">
        <v>0</v>
      </c>
      <c r="AW7" s="3"/>
      <c r="AX7" s="2"/>
      <c r="AY7" s="3"/>
      <c r="AZ7" s="2">
        <v>0</v>
      </c>
      <c r="BA7" s="3"/>
      <c r="BB7" s="2"/>
      <c r="BC7" s="3"/>
      <c r="BD7" s="2">
        <v>0</v>
      </c>
      <c r="BE7" s="3"/>
      <c r="BF7" s="2"/>
      <c r="BG7" s="3"/>
      <c r="BH7" s="2">
        <f>ROUND(AV7+AZ7+BD7,5)</f>
        <v>0</v>
      </c>
      <c r="BI7" s="3"/>
      <c r="BJ7" s="2"/>
      <c r="BK7" s="3"/>
      <c r="BL7" s="2">
        <v>0</v>
      </c>
      <c r="BM7" s="3"/>
      <c r="BN7" s="2"/>
      <c r="BO7" s="3"/>
      <c r="BP7" s="2">
        <v>0</v>
      </c>
      <c r="BQ7" s="3"/>
      <c r="BR7" s="2"/>
      <c r="BS7" s="3"/>
      <c r="BT7" s="2">
        <v>0</v>
      </c>
      <c r="BU7" s="3"/>
      <c r="BV7" s="2"/>
      <c r="BW7" s="3"/>
      <c r="BX7" s="2">
        <f>ROUND(BL7+BP7+BT7,5)</f>
        <v>0</v>
      </c>
      <c r="BY7" s="3"/>
      <c r="BZ7" s="2"/>
      <c r="CA7" s="3"/>
      <c r="CB7" s="2">
        <f>ROUND(AJ7+AN7+AR7+BH7+BX7,5)</f>
        <v>0</v>
      </c>
      <c r="CC7" s="3"/>
      <c r="CD7" s="2"/>
      <c r="CE7" s="3"/>
      <c r="CF7" s="2">
        <f>ROUND(T7+X7+CB7,5)</f>
        <v>179584.01</v>
      </c>
      <c r="CG7" s="3"/>
      <c r="CH7" s="2">
        <f>ROUND(V7+Z7+CD7,5)</f>
        <v>184730</v>
      </c>
      <c r="CI7" s="59" t="s">
        <v>669</v>
      </c>
    </row>
    <row r="8" spans="1:88" x14ac:dyDescent="0.25">
      <c r="A8" s="1"/>
      <c r="B8" s="1"/>
      <c r="C8" s="1"/>
      <c r="D8" s="1"/>
      <c r="E8" s="1"/>
      <c r="F8" s="1" t="s">
        <v>115</v>
      </c>
      <c r="G8" s="1"/>
      <c r="H8" s="2">
        <v>0</v>
      </c>
      <c r="I8" s="3"/>
      <c r="J8" s="2"/>
      <c r="K8" s="3"/>
      <c r="L8" s="2">
        <v>0</v>
      </c>
      <c r="M8" s="3"/>
      <c r="N8" s="2"/>
      <c r="O8" s="3"/>
      <c r="P8" s="2">
        <v>-10377.81</v>
      </c>
      <c r="Q8" s="3"/>
      <c r="R8" s="2">
        <v>-9400</v>
      </c>
      <c r="S8" s="3"/>
      <c r="T8" s="2">
        <f>ROUND(H8+L8+P8,5)</f>
        <v>-10377.81</v>
      </c>
      <c r="U8" s="3"/>
      <c r="V8" s="2">
        <f>ROUND(J8+N8+R8,5)</f>
        <v>-9400</v>
      </c>
      <c r="W8" s="3"/>
      <c r="X8" s="2">
        <v>0</v>
      </c>
      <c r="Y8" s="3"/>
      <c r="Z8" s="2"/>
      <c r="AA8" s="3"/>
      <c r="AB8" s="2">
        <v>0</v>
      </c>
      <c r="AC8" s="3"/>
      <c r="AD8" s="2"/>
      <c r="AE8" s="3"/>
      <c r="AF8" s="2">
        <v>0</v>
      </c>
      <c r="AG8" s="3"/>
      <c r="AH8" s="2"/>
      <c r="AI8" s="3"/>
      <c r="AJ8" s="2">
        <f>ROUND(AB8+AF8,5)</f>
        <v>0</v>
      </c>
      <c r="AK8" s="3"/>
      <c r="AL8" s="2"/>
      <c r="AM8" s="3"/>
      <c r="AN8" s="2">
        <v>0</v>
      </c>
      <c r="AO8" s="3"/>
      <c r="AP8" s="2"/>
      <c r="AQ8" s="3"/>
      <c r="AR8" s="2">
        <v>0</v>
      </c>
      <c r="AS8" s="3"/>
      <c r="AT8" s="2"/>
      <c r="AU8" s="3"/>
      <c r="AV8" s="2">
        <v>0</v>
      </c>
      <c r="AW8" s="3"/>
      <c r="AX8" s="2"/>
      <c r="AY8" s="3"/>
      <c r="AZ8" s="2">
        <v>0</v>
      </c>
      <c r="BA8" s="3"/>
      <c r="BB8" s="2"/>
      <c r="BC8" s="3"/>
      <c r="BD8" s="2">
        <v>0</v>
      </c>
      <c r="BE8" s="3"/>
      <c r="BF8" s="2"/>
      <c r="BG8" s="3"/>
      <c r="BH8" s="2">
        <f>ROUND(AV8+AZ8+BD8,5)</f>
        <v>0</v>
      </c>
      <c r="BI8" s="3"/>
      <c r="BJ8" s="2"/>
      <c r="BK8" s="3"/>
      <c r="BL8" s="2">
        <v>0</v>
      </c>
      <c r="BM8" s="3"/>
      <c r="BN8" s="2"/>
      <c r="BO8" s="3"/>
      <c r="BP8" s="2">
        <v>0</v>
      </c>
      <c r="BQ8" s="3"/>
      <c r="BR8" s="2"/>
      <c r="BS8" s="3"/>
      <c r="BT8" s="2">
        <v>0</v>
      </c>
      <c r="BU8" s="3"/>
      <c r="BV8" s="2"/>
      <c r="BW8" s="3"/>
      <c r="BX8" s="2">
        <f>ROUND(BL8+BP8+BT8,5)</f>
        <v>0</v>
      </c>
      <c r="BY8" s="3"/>
      <c r="BZ8" s="2"/>
      <c r="CA8" s="3"/>
      <c r="CB8" s="2">
        <f>ROUND(AJ8+AN8+AR8+BH8+BX8,5)</f>
        <v>0</v>
      </c>
      <c r="CC8" s="3"/>
      <c r="CD8" s="2"/>
      <c r="CE8" s="3"/>
      <c r="CF8" s="2">
        <f>ROUND(T8+X8+CB8,5)</f>
        <v>-10377.81</v>
      </c>
      <c r="CG8" s="3"/>
      <c r="CH8" s="2">
        <f>ROUND(V8+Z8+CD8,5)</f>
        <v>-9400</v>
      </c>
    </row>
    <row r="9" spans="1:88" ht="15.75" thickBot="1" x14ac:dyDescent="0.3">
      <c r="A9" s="1"/>
      <c r="B9" s="1"/>
      <c r="C9" s="1"/>
      <c r="D9" s="1"/>
      <c r="E9" s="1"/>
      <c r="F9" s="1" t="s">
        <v>116</v>
      </c>
      <c r="G9" s="1"/>
      <c r="H9" s="7">
        <v>0</v>
      </c>
      <c r="I9" s="3"/>
      <c r="J9" s="2"/>
      <c r="K9" s="3"/>
      <c r="L9" s="7">
        <v>0</v>
      </c>
      <c r="M9" s="3"/>
      <c r="N9" s="2"/>
      <c r="O9" s="3"/>
      <c r="P9" s="7">
        <v>11964.1</v>
      </c>
      <c r="Q9" s="3"/>
      <c r="R9" s="7">
        <v>9000</v>
      </c>
      <c r="S9" s="3"/>
      <c r="T9" s="7">
        <f>ROUND(H9+L9+P9,5)</f>
        <v>11964.1</v>
      </c>
      <c r="U9" s="3"/>
      <c r="V9" s="7">
        <f>ROUND(J9+N9+R9,5)</f>
        <v>9000</v>
      </c>
      <c r="W9" s="3"/>
      <c r="X9" s="7">
        <v>0</v>
      </c>
      <c r="Y9" s="3"/>
      <c r="Z9" s="2"/>
      <c r="AA9" s="3"/>
      <c r="AB9" s="7">
        <v>0</v>
      </c>
      <c r="AC9" s="3"/>
      <c r="AD9" s="2"/>
      <c r="AE9" s="3"/>
      <c r="AF9" s="7">
        <v>0</v>
      </c>
      <c r="AG9" s="3"/>
      <c r="AH9" s="2"/>
      <c r="AI9" s="3"/>
      <c r="AJ9" s="7">
        <f>ROUND(AB9+AF9,5)</f>
        <v>0</v>
      </c>
      <c r="AK9" s="3"/>
      <c r="AL9" s="2"/>
      <c r="AM9" s="3"/>
      <c r="AN9" s="7">
        <v>0</v>
      </c>
      <c r="AO9" s="3"/>
      <c r="AP9" s="2"/>
      <c r="AQ9" s="3"/>
      <c r="AR9" s="7">
        <v>0</v>
      </c>
      <c r="AS9" s="3"/>
      <c r="AT9" s="2"/>
      <c r="AU9" s="3"/>
      <c r="AV9" s="7">
        <v>0</v>
      </c>
      <c r="AW9" s="3"/>
      <c r="AX9" s="2"/>
      <c r="AY9" s="3"/>
      <c r="AZ9" s="7">
        <v>0</v>
      </c>
      <c r="BA9" s="3"/>
      <c r="BB9" s="7">
        <v>0</v>
      </c>
      <c r="BC9" s="3"/>
      <c r="BD9" s="7">
        <v>0</v>
      </c>
      <c r="BE9" s="3"/>
      <c r="BF9" s="2"/>
      <c r="BG9" s="3"/>
      <c r="BH9" s="7">
        <f>ROUND(AV9+AZ9+BD9,5)</f>
        <v>0</v>
      </c>
      <c r="BI9" s="3"/>
      <c r="BJ9" s="7">
        <f>ROUND(AX9+BB9+BF9,5)</f>
        <v>0</v>
      </c>
      <c r="BK9" s="3"/>
      <c r="BL9" s="7">
        <v>0</v>
      </c>
      <c r="BM9" s="3"/>
      <c r="BN9" s="2"/>
      <c r="BO9" s="3"/>
      <c r="BP9" s="7">
        <v>0</v>
      </c>
      <c r="BQ9" s="3"/>
      <c r="BR9" s="2"/>
      <c r="BS9" s="3"/>
      <c r="BT9" s="7">
        <v>0</v>
      </c>
      <c r="BU9" s="3"/>
      <c r="BV9" s="2"/>
      <c r="BW9" s="3"/>
      <c r="BX9" s="7">
        <f>ROUND(BL9+BP9+BT9,5)</f>
        <v>0</v>
      </c>
      <c r="BY9" s="3"/>
      <c r="BZ9" s="2"/>
      <c r="CA9" s="3"/>
      <c r="CB9" s="7">
        <f>ROUND(AJ9+AN9+AR9+BH9+BX9,5)</f>
        <v>0</v>
      </c>
      <c r="CC9" s="3"/>
      <c r="CD9" s="7">
        <f>ROUND(AL9+AP9+AT9+BJ9+BZ9,5)</f>
        <v>0</v>
      </c>
      <c r="CE9" s="3"/>
      <c r="CF9" s="7">
        <f>ROUND(T9+X9+CB9,5)</f>
        <v>11964.1</v>
      </c>
      <c r="CG9" s="3"/>
      <c r="CH9" s="7">
        <f>ROUND(V9+Z9+CD9,5)</f>
        <v>9000</v>
      </c>
    </row>
    <row r="10" spans="1:88" x14ac:dyDescent="0.25">
      <c r="A10" s="1"/>
      <c r="B10" s="1"/>
      <c r="C10" s="1"/>
      <c r="D10" s="1"/>
      <c r="E10" s="1" t="s">
        <v>117</v>
      </c>
      <c r="F10" s="1"/>
      <c r="G10" s="1"/>
      <c r="H10" s="2">
        <f>ROUND(SUM(H6:H9),5)</f>
        <v>0</v>
      </c>
      <c r="I10" s="3"/>
      <c r="J10" s="2"/>
      <c r="K10" s="3"/>
      <c r="L10" s="2">
        <f>ROUND(SUM(L6:L9),5)</f>
        <v>0</v>
      </c>
      <c r="M10" s="3"/>
      <c r="N10" s="2"/>
      <c r="O10" s="3"/>
      <c r="P10" s="2">
        <f>ROUND(SUM(P6:P9),5)</f>
        <v>181170.3</v>
      </c>
      <c r="Q10" s="3"/>
      <c r="R10" s="2">
        <f>ROUND(SUM(R6:R9),5)</f>
        <v>184330</v>
      </c>
      <c r="S10" s="3"/>
      <c r="T10" s="2">
        <f>ROUND(H10+L10+P10,5)</f>
        <v>181170.3</v>
      </c>
      <c r="U10" s="3"/>
      <c r="V10" s="2">
        <f>ROUND(J10+N10+R10,5)</f>
        <v>184330</v>
      </c>
      <c r="W10" s="3"/>
      <c r="X10" s="2">
        <f>ROUND(SUM(X6:X9),5)</f>
        <v>0</v>
      </c>
      <c r="Y10" s="3"/>
      <c r="Z10" s="2"/>
      <c r="AA10" s="3"/>
      <c r="AB10" s="2">
        <f>ROUND(SUM(AB6:AB9),5)</f>
        <v>0</v>
      </c>
      <c r="AC10" s="3"/>
      <c r="AD10" s="2"/>
      <c r="AE10" s="3"/>
      <c r="AF10" s="2">
        <f>ROUND(SUM(AF6:AF9),5)</f>
        <v>0</v>
      </c>
      <c r="AG10" s="3"/>
      <c r="AH10" s="2"/>
      <c r="AI10" s="3"/>
      <c r="AJ10" s="2">
        <f>ROUND(AB10+AF10,5)</f>
        <v>0</v>
      </c>
      <c r="AK10" s="3"/>
      <c r="AL10" s="2"/>
      <c r="AM10" s="3"/>
      <c r="AN10" s="2">
        <f>ROUND(SUM(AN6:AN9),5)</f>
        <v>0</v>
      </c>
      <c r="AO10" s="3"/>
      <c r="AP10" s="2"/>
      <c r="AQ10" s="3"/>
      <c r="AR10" s="2">
        <f>ROUND(SUM(AR6:AR9),5)</f>
        <v>0</v>
      </c>
      <c r="AS10" s="3"/>
      <c r="AT10" s="2"/>
      <c r="AU10" s="3"/>
      <c r="AV10" s="2">
        <f>ROUND(SUM(AV6:AV9),5)</f>
        <v>0</v>
      </c>
      <c r="AW10" s="3"/>
      <c r="AX10" s="2"/>
      <c r="AY10" s="3"/>
      <c r="AZ10" s="2">
        <f>ROUND(SUM(AZ6:AZ9),5)</f>
        <v>0</v>
      </c>
      <c r="BA10" s="3"/>
      <c r="BB10" s="2">
        <f>ROUND(SUM(BB6:BB9),5)</f>
        <v>0</v>
      </c>
      <c r="BC10" s="3"/>
      <c r="BD10" s="2">
        <f>ROUND(SUM(BD6:BD9),5)</f>
        <v>0</v>
      </c>
      <c r="BE10" s="3"/>
      <c r="BF10" s="2"/>
      <c r="BG10" s="3"/>
      <c r="BH10" s="2">
        <f>ROUND(AV10+AZ10+BD10,5)</f>
        <v>0</v>
      </c>
      <c r="BI10" s="3"/>
      <c r="BJ10" s="2">
        <f>ROUND(AX10+BB10+BF10,5)</f>
        <v>0</v>
      </c>
      <c r="BK10" s="3"/>
      <c r="BL10" s="2">
        <f>ROUND(SUM(BL6:BL9),5)</f>
        <v>0</v>
      </c>
      <c r="BM10" s="3"/>
      <c r="BN10" s="2"/>
      <c r="BO10" s="3"/>
      <c r="BP10" s="2">
        <f>ROUND(SUM(BP6:BP9),5)</f>
        <v>0</v>
      </c>
      <c r="BQ10" s="3"/>
      <c r="BR10" s="2"/>
      <c r="BS10" s="3"/>
      <c r="BT10" s="2">
        <f>ROUND(SUM(BT6:BT9),5)</f>
        <v>0</v>
      </c>
      <c r="BU10" s="3"/>
      <c r="BV10" s="2"/>
      <c r="BW10" s="3"/>
      <c r="BX10" s="2">
        <f>ROUND(BL10+BP10+BT10,5)</f>
        <v>0</v>
      </c>
      <c r="BY10" s="3"/>
      <c r="BZ10" s="2"/>
      <c r="CA10" s="3"/>
      <c r="CB10" s="2">
        <f>ROUND(AJ10+AN10+AR10+BH10+BX10,5)</f>
        <v>0</v>
      </c>
      <c r="CC10" s="3"/>
      <c r="CD10" s="2">
        <f>ROUND(AL10+AP10+AT10+BJ10+BZ10,5)</f>
        <v>0</v>
      </c>
      <c r="CE10" s="3"/>
      <c r="CF10" s="2">
        <f>ROUND(T10+X10+CB10,5)</f>
        <v>181170.3</v>
      </c>
      <c r="CG10" s="3"/>
      <c r="CH10" s="2">
        <f>ROUND(V10+Z10+CD10,5)</f>
        <v>184330</v>
      </c>
    </row>
    <row r="11" spans="1:88" x14ac:dyDescent="0.25">
      <c r="A11" s="1"/>
      <c r="B11" s="1"/>
      <c r="C11" s="1"/>
      <c r="D11" s="1"/>
      <c r="E11" s="1" t="s">
        <v>118</v>
      </c>
      <c r="F11" s="1"/>
      <c r="G11" s="1"/>
      <c r="H11" s="2"/>
      <c r="I11" s="3"/>
      <c r="J11" s="2"/>
      <c r="K11" s="3"/>
      <c r="L11" s="2"/>
      <c r="M11" s="3"/>
      <c r="N11" s="2"/>
      <c r="O11" s="3"/>
      <c r="P11" s="2"/>
      <c r="Q11" s="3"/>
      <c r="R11" s="2"/>
      <c r="S11" s="3"/>
      <c r="T11" s="2"/>
      <c r="U11" s="3"/>
      <c r="V11" s="2"/>
      <c r="W11" s="3"/>
      <c r="X11" s="2"/>
      <c r="Y11" s="3"/>
      <c r="Z11" s="2"/>
      <c r="AA11" s="3"/>
      <c r="AB11" s="2"/>
      <c r="AC11" s="3"/>
      <c r="AD11" s="2"/>
      <c r="AE11" s="3"/>
      <c r="AF11" s="2"/>
      <c r="AG11" s="3"/>
      <c r="AH11" s="2"/>
      <c r="AI11" s="3"/>
      <c r="AJ11" s="2"/>
      <c r="AK11" s="3"/>
      <c r="AL11" s="2"/>
      <c r="AM11" s="3"/>
      <c r="AN11" s="2"/>
      <c r="AO11" s="3"/>
      <c r="AP11" s="2"/>
      <c r="AQ11" s="3"/>
      <c r="AR11" s="2"/>
      <c r="AS11" s="3"/>
      <c r="AT11" s="2"/>
      <c r="AU11" s="3"/>
      <c r="AV11" s="2"/>
      <c r="AW11" s="3"/>
      <c r="AX11" s="2"/>
      <c r="AY11" s="3"/>
      <c r="AZ11" s="2"/>
      <c r="BA11" s="3"/>
      <c r="BB11" s="2"/>
      <c r="BC11" s="3"/>
      <c r="BD11" s="2"/>
      <c r="BE11" s="3"/>
      <c r="BF11" s="2"/>
      <c r="BG11" s="3"/>
      <c r="BH11" s="2"/>
      <c r="BI11" s="3"/>
      <c r="BJ11" s="2"/>
      <c r="BK11" s="3"/>
      <c r="BL11" s="2"/>
      <c r="BM11" s="3"/>
      <c r="BN11" s="2"/>
      <c r="BO11" s="3"/>
      <c r="BP11" s="2"/>
      <c r="BQ11" s="3"/>
      <c r="BR11" s="2"/>
      <c r="BS11" s="3"/>
      <c r="BT11" s="2"/>
      <c r="BU11" s="3"/>
      <c r="BV11" s="2"/>
      <c r="BW11" s="3"/>
      <c r="BX11" s="2"/>
      <c r="BY11" s="3"/>
      <c r="BZ11" s="2"/>
      <c r="CA11" s="3"/>
      <c r="CB11" s="2"/>
      <c r="CC11" s="3"/>
      <c r="CD11" s="2"/>
      <c r="CE11" s="3"/>
      <c r="CF11" s="2"/>
      <c r="CG11" s="3"/>
      <c r="CH11" s="2"/>
    </row>
    <row r="12" spans="1:88" x14ac:dyDescent="0.25">
      <c r="A12" s="1"/>
      <c r="B12" s="1"/>
      <c r="C12" s="1"/>
      <c r="D12" s="1"/>
      <c r="E12" s="1"/>
      <c r="F12" s="1" t="s">
        <v>119</v>
      </c>
      <c r="G12" s="1"/>
      <c r="H12" s="2">
        <v>0</v>
      </c>
      <c r="I12" s="3"/>
      <c r="J12" s="2"/>
      <c r="K12" s="3"/>
      <c r="L12" s="2">
        <v>0</v>
      </c>
      <c r="M12" s="3"/>
      <c r="N12" s="2"/>
      <c r="O12" s="3"/>
      <c r="P12" s="2">
        <v>0</v>
      </c>
      <c r="Q12" s="3"/>
      <c r="R12" s="2">
        <v>0</v>
      </c>
      <c r="S12" s="3"/>
      <c r="T12" s="2">
        <f t="shared" ref="T12:T17" si="0">ROUND(H12+L12+P12,5)</f>
        <v>0</v>
      </c>
      <c r="U12" s="3"/>
      <c r="V12" s="2">
        <f>ROUND(J12+N12+R12,5)</f>
        <v>0</v>
      </c>
      <c r="W12" s="3"/>
      <c r="X12" s="2">
        <v>82443.539999999994</v>
      </c>
      <c r="Y12" s="3"/>
      <c r="Z12" s="2">
        <v>70000</v>
      </c>
      <c r="AA12" s="3"/>
      <c r="AB12" s="2">
        <v>0</v>
      </c>
      <c r="AC12" s="3"/>
      <c r="AD12" s="2"/>
      <c r="AE12" s="3"/>
      <c r="AF12" s="2">
        <v>0</v>
      </c>
      <c r="AG12" s="3"/>
      <c r="AH12" s="2"/>
      <c r="AI12" s="3"/>
      <c r="AJ12" s="2">
        <f t="shared" ref="AJ12:AJ17" si="1">ROUND(AB12+AF12,5)</f>
        <v>0</v>
      </c>
      <c r="AK12" s="3"/>
      <c r="AL12" s="2"/>
      <c r="AM12" s="3"/>
      <c r="AN12" s="2">
        <v>2933.04</v>
      </c>
      <c r="AO12" s="3"/>
      <c r="AP12" s="2"/>
      <c r="AQ12" s="3"/>
      <c r="AR12" s="2">
        <v>0</v>
      </c>
      <c r="AS12" s="3"/>
      <c r="AT12" s="2"/>
      <c r="AU12" s="3"/>
      <c r="AV12" s="2">
        <v>0</v>
      </c>
      <c r="AW12" s="3"/>
      <c r="AX12" s="2"/>
      <c r="AY12" s="3"/>
      <c r="AZ12" s="2">
        <v>0</v>
      </c>
      <c r="BA12" s="3"/>
      <c r="BB12" s="2"/>
      <c r="BC12" s="3"/>
      <c r="BD12" s="2">
        <v>0</v>
      </c>
      <c r="BE12" s="3"/>
      <c r="BF12" s="2"/>
      <c r="BG12" s="3"/>
      <c r="BH12" s="2">
        <f t="shared" ref="BH12:BH17" si="2">ROUND(AV12+AZ12+BD12,5)</f>
        <v>0</v>
      </c>
      <c r="BI12" s="3"/>
      <c r="BJ12" s="2"/>
      <c r="BK12" s="3"/>
      <c r="BL12" s="2">
        <v>0</v>
      </c>
      <c r="BM12" s="3"/>
      <c r="BN12" s="2"/>
      <c r="BO12" s="3"/>
      <c r="BP12" s="2">
        <v>0</v>
      </c>
      <c r="BQ12" s="3"/>
      <c r="BR12" s="2">
        <v>0</v>
      </c>
      <c r="BS12" s="3"/>
      <c r="BT12" s="2">
        <v>0</v>
      </c>
      <c r="BU12" s="3"/>
      <c r="BV12" s="2">
        <v>10000</v>
      </c>
      <c r="BW12" s="3"/>
      <c r="BX12" s="2">
        <f t="shared" ref="BX12:BX17" si="3">ROUND(BL12+BP12+BT12,5)</f>
        <v>0</v>
      </c>
      <c r="BY12" s="3"/>
      <c r="BZ12" s="2">
        <f>ROUND(BN12+BR12+BV12,5)</f>
        <v>10000</v>
      </c>
      <c r="CA12" s="3"/>
      <c r="CB12" s="2">
        <f t="shared" ref="CB12:CB17" si="4">ROUND(AJ12+AN12+AR12+BH12+BX12,5)</f>
        <v>2933.04</v>
      </c>
      <c r="CC12" s="3"/>
      <c r="CD12" s="2">
        <f t="shared" ref="CD12:CD17" si="5">ROUND(AL12+AP12+AT12+BJ12+BZ12,5)</f>
        <v>10000</v>
      </c>
      <c r="CE12" s="3"/>
      <c r="CF12" s="2">
        <f t="shared" ref="CF12:CF17" si="6">ROUND(T12+X12+CB12,5)</f>
        <v>85376.58</v>
      </c>
      <c r="CG12" s="3"/>
      <c r="CH12" s="2">
        <f t="shared" ref="CH12:CH17" si="7">ROUND(V12+Z12+CD12,5)</f>
        <v>80000</v>
      </c>
      <c r="CI12" s="60">
        <f>'SCF Reconciliation'!F2</f>
        <v>25215.339999999997</v>
      </c>
      <c r="CJ12" s="59" t="s">
        <v>665</v>
      </c>
    </row>
    <row r="13" spans="1:88" x14ac:dyDescent="0.25">
      <c r="A13" s="1"/>
      <c r="B13" s="1"/>
      <c r="C13" s="1"/>
      <c r="D13" s="1"/>
      <c r="E13" s="1"/>
      <c r="F13" s="1" t="s">
        <v>120</v>
      </c>
      <c r="G13" s="1"/>
      <c r="H13" s="2">
        <v>0</v>
      </c>
      <c r="I13" s="3"/>
      <c r="J13" s="2"/>
      <c r="K13" s="3"/>
      <c r="L13" s="2">
        <v>0</v>
      </c>
      <c r="M13" s="3"/>
      <c r="N13" s="2"/>
      <c r="O13" s="3"/>
      <c r="P13" s="2">
        <v>0</v>
      </c>
      <c r="Q13" s="3"/>
      <c r="R13" s="2"/>
      <c r="S13" s="3"/>
      <c r="T13" s="2">
        <f t="shared" si="0"/>
        <v>0</v>
      </c>
      <c r="U13" s="3"/>
      <c r="V13" s="2"/>
      <c r="W13" s="3"/>
      <c r="X13" s="2">
        <v>0</v>
      </c>
      <c r="Y13" s="3"/>
      <c r="Z13" s="2"/>
      <c r="AA13" s="3"/>
      <c r="AB13" s="2">
        <v>0</v>
      </c>
      <c r="AC13" s="3"/>
      <c r="AD13" s="2"/>
      <c r="AE13" s="3"/>
      <c r="AF13" s="2">
        <v>0</v>
      </c>
      <c r="AG13" s="3"/>
      <c r="AH13" s="2"/>
      <c r="AI13" s="3"/>
      <c r="AJ13" s="2">
        <f t="shared" si="1"/>
        <v>0</v>
      </c>
      <c r="AK13" s="3"/>
      <c r="AL13" s="2"/>
      <c r="AM13" s="3"/>
      <c r="AN13" s="2">
        <v>126.83</v>
      </c>
      <c r="AO13" s="3"/>
      <c r="AP13" s="2"/>
      <c r="AQ13" s="3"/>
      <c r="AR13" s="2">
        <v>0</v>
      </c>
      <c r="AS13" s="3"/>
      <c r="AT13" s="2"/>
      <c r="AU13" s="3"/>
      <c r="AV13" s="2">
        <v>0</v>
      </c>
      <c r="AW13" s="3"/>
      <c r="AX13" s="2"/>
      <c r="AY13" s="3"/>
      <c r="AZ13" s="2">
        <v>0</v>
      </c>
      <c r="BA13" s="3"/>
      <c r="BB13" s="2"/>
      <c r="BC13" s="3"/>
      <c r="BD13" s="2">
        <v>0</v>
      </c>
      <c r="BE13" s="3"/>
      <c r="BF13" s="2"/>
      <c r="BG13" s="3"/>
      <c r="BH13" s="2">
        <f t="shared" si="2"/>
        <v>0</v>
      </c>
      <c r="BI13" s="3"/>
      <c r="BJ13" s="2"/>
      <c r="BK13" s="3"/>
      <c r="BL13" s="2">
        <v>33072.339999999997</v>
      </c>
      <c r="BM13" s="3"/>
      <c r="BN13" s="2">
        <v>0</v>
      </c>
      <c r="BO13" s="3"/>
      <c r="BP13" s="2">
        <v>27349.69</v>
      </c>
      <c r="BQ13" s="3"/>
      <c r="BR13" s="2">
        <v>25000</v>
      </c>
      <c r="BS13" s="3"/>
      <c r="BT13" s="2">
        <v>641</v>
      </c>
      <c r="BU13" s="3"/>
      <c r="BV13" s="2"/>
      <c r="BW13" s="3"/>
      <c r="BX13" s="2">
        <f t="shared" si="3"/>
        <v>61063.03</v>
      </c>
      <c r="BY13" s="3"/>
      <c r="BZ13" s="2">
        <f>ROUND(BN13+BR13+BV13,5)</f>
        <v>25000</v>
      </c>
      <c r="CA13" s="3"/>
      <c r="CB13" s="2">
        <f t="shared" si="4"/>
        <v>61189.86</v>
      </c>
      <c r="CC13" s="3"/>
      <c r="CD13" s="2">
        <f t="shared" si="5"/>
        <v>25000</v>
      </c>
      <c r="CE13" s="3"/>
      <c r="CF13" s="2">
        <f t="shared" si="6"/>
        <v>61189.86</v>
      </c>
      <c r="CG13" s="3"/>
      <c r="CH13" s="2">
        <f t="shared" si="7"/>
        <v>25000</v>
      </c>
    </row>
    <row r="14" spans="1:88" x14ac:dyDescent="0.25">
      <c r="A14" s="1"/>
      <c r="B14" s="1"/>
      <c r="C14" s="1"/>
      <c r="D14" s="1"/>
      <c r="E14" s="1"/>
      <c r="F14" s="1" t="s">
        <v>121</v>
      </c>
      <c r="G14" s="1"/>
      <c r="H14" s="2">
        <v>0</v>
      </c>
      <c r="I14" s="3"/>
      <c r="J14" s="2">
        <v>0</v>
      </c>
      <c r="K14" s="3"/>
      <c r="L14" s="2">
        <v>0</v>
      </c>
      <c r="M14" s="3"/>
      <c r="N14" s="2"/>
      <c r="O14" s="3"/>
      <c r="P14" s="2">
        <v>0</v>
      </c>
      <c r="Q14" s="3"/>
      <c r="R14" s="2">
        <v>0</v>
      </c>
      <c r="S14" s="3"/>
      <c r="T14" s="2">
        <f t="shared" si="0"/>
        <v>0</v>
      </c>
      <c r="U14" s="3"/>
      <c r="V14" s="2">
        <f>ROUND(J14+N14+R14,5)</f>
        <v>0</v>
      </c>
      <c r="W14" s="3"/>
      <c r="X14" s="2">
        <v>0</v>
      </c>
      <c r="Y14" s="3"/>
      <c r="Z14" s="2">
        <v>0</v>
      </c>
      <c r="AA14" s="3"/>
      <c r="AB14" s="2">
        <v>0</v>
      </c>
      <c r="AC14" s="3"/>
      <c r="AD14" s="2"/>
      <c r="AE14" s="3"/>
      <c r="AF14" s="2">
        <v>0</v>
      </c>
      <c r="AG14" s="3"/>
      <c r="AH14" s="2"/>
      <c r="AI14" s="3"/>
      <c r="AJ14" s="2">
        <f t="shared" si="1"/>
        <v>0</v>
      </c>
      <c r="AK14" s="3"/>
      <c r="AL14" s="2"/>
      <c r="AM14" s="3"/>
      <c r="AN14" s="2">
        <v>0</v>
      </c>
      <c r="AO14" s="3"/>
      <c r="AP14" s="2"/>
      <c r="AQ14" s="3"/>
      <c r="AR14" s="2">
        <v>0</v>
      </c>
      <c r="AS14" s="3"/>
      <c r="AT14" s="2">
        <v>0</v>
      </c>
      <c r="AU14" s="3"/>
      <c r="AV14" s="2">
        <v>0</v>
      </c>
      <c r="AW14" s="3"/>
      <c r="AX14" s="2"/>
      <c r="AY14" s="3"/>
      <c r="AZ14" s="2">
        <v>13807.5</v>
      </c>
      <c r="BA14" s="3"/>
      <c r="BB14" s="2">
        <v>6000</v>
      </c>
      <c r="BC14" s="3"/>
      <c r="BD14" s="2">
        <v>0</v>
      </c>
      <c r="BE14" s="3"/>
      <c r="BF14" s="2"/>
      <c r="BG14" s="3"/>
      <c r="BH14" s="2">
        <f t="shared" si="2"/>
        <v>13807.5</v>
      </c>
      <c r="BI14" s="3"/>
      <c r="BJ14" s="2">
        <f>ROUND(AX14+BB14+BF14,5)</f>
        <v>6000</v>
      </c>
      <c r="BK14" s="3"/>
      <c r="BL14" s="2">
        <v>0</v>
      </c>
      <c r="BM14" s="3"/>
      <c r="BN14" s="2"/>
      <c r="BO14" s="3"/>
      <c r="BP14" s="2">
        <v>0</v>
      </c>
      <c r="BQ14" s="3"/>
      <c r="BR14" s="2"/>
      <c r="BS14" s="3"/>
      <c r="BT14" s="2">
        <v>0</v>
      </c>
      <c r="BU14" s="3"/>
      <c r="BV14" s="2"/>
      <c r="BW14" s="3"/>
      <c r="BX14" s="2">
        <f t="shared" si="3"/>
        <v>0</v>
      </c>
      <c r="BY14" s="3"/>
      <c r="BZ14" s="2"/>
      <c r="CA14" s="3"/>
      <c r="CB14" s="2">
        <f t="shared" si="4"/>
        <v>13807.5</v>
      </c>
      <c r="CC14" s="3"/>
      <c r="CD14" s="2">
        <f t="shared" si="5"/>
        <v>6000</v>
      </c>
      <c r="CE14" s="3"/>
      <c r="CF14" s="2">
        <f t="shared" si="6"/>
        <v>13807.5</v>
      </c>
      <c r="CG14" s="3"/>
      <c r="CH14" s="2">
        <f t="shared" si="7"/>
        <v>6000</v>
      </c>
    </row>
    <row r="15" spans="1:88" x14ac:dyDescent="0.25">
      <c r="A15" s="1"/>
      <c r="B15" s="1"/>
      <c r="C15" s="1"/>
      <c r="D15" s="1"/>
      <c r="E15" s="1"/>
      <c r="F15" s="1" t="s">
        <v>122</v>
      </c>
      <c r="G15" s="1"/>
      <c r="H15" s="2">
        <v>0</v>
      </c>
      <c r="I15" s="3"/>
      <c r="J15" s="2"/>
      <c r="K15" s="3"/>
      <c r="L15" s="2">
        <v>0</v>
      </c>
      <c r="M15" s="3"/>
      <c r="N15" s="2"/>
      <c r="O15" s="3"/>
      <c r="P15" s="2">
        <v>0</v>
      </c>
      <c r="Q15" s="3"/>
      <c r="R15" s="2"/>
      <c r="S15" s="3"/>
      <c r="T15" s="2">
        <f t="shared" si="0"/>
        <v>0</v>
      </c>
      <c r="U15" s="3"/>
      <c r="V15" s="2"/>
      <c r="W15" s="3"/>
      <c r="X15" s="2">
        <v>2000</v>
      </c>
      <c r="Y15" s="3"/>
      <c r="Z15" s="2">
        <v>0</v>
      </c>
      <c r="AA15" s="3"/>
      <c r="AB15" s="2">
        <v>0</v>
      </c>
      <c r="AC15" s="3"/>
      <c r="AD15" s="2"/>
      <c r="AE15" s="3"/>
      <c r="AF15" s="2">
        <v>0</v>
      </c>
      <c r="AG15" s="3"/>
      <c r="AH15" s="2"/>
      <c r="AI15" s="3"/>
      <c r="AJ15" s="2">
        <f t="shared" si="1"/>
        <v>0</v>
      </c>
      <c r="AK15" s="3"/>
      <c r="AL15" s="2"/>
      <c r="AM15" s="3"/>
      <c r="AN15" s="2">
        <v>0</v>
      </c>
      <c r="AO15" s="3"/>
      <c r="AP15" s="2"/>
      <c r="AQ15" s="3"/>
      <c r="AR15" s="2">
        <v>0</v>
      </c>
      <c r="AS15" s="3"/>
      <c r="AT15" s="2"/>
      <c r="AU15" s="3"/>
      <c r="AV15" s="2">
        <v>0</v>
      </c>
      <c r="AW15" s="3"/>
      <c r="AX15" s="2"/>
      <c r="AY15" s="3"/>
      <c r="AZ15" s="2">
        <v>20000</v>
      </c>
      <c r="BA15" s="3"/>
      <c r="BB15" s="2">
        <v>0</v>
      </c>
      <c r="BC15" s="3"/>
      <c r="BD15" s="2">
        <v>0</v>
      </c>
      <c r="BE15" s="3"/>
      <c r="BF15" s="2"/>
      <c r="BG15" s="3"/>
      <c r="BH15" s="2">
        <f t="shared" si="2"/>
        <v>20000</v>
      </c>
      <c r="BI15" s="3"/>
      <c r="BJ15" s="2">
        <f>ROUND(AX15+BB15+BF15,5)</f>
        <v>0</v>
      </c>
      <c r="BK15" s="3"/>
      <c r="BL15" s="2">
        <v>0</v>
      </c>
      <c r="BM15" s="3"/>
      <c r="BN15" s="2"/>
      <c r="BO15" s="3"/>
      <c r="BP15" s="2">
        <v>0</v>
      </c>
      <c r="BQ15" s="3"/>
      <c r="BR15" s="2"/>
      <c r="BS15" s="3"/>
      <c r="BT15" s="2">
        <v>0</v>
      </c>
      <c r="BU15" s="3"/>
      <c r="BV15" s="2"/>
      <c r="BW15" s="3"/>
      <c r="BX15" s="2">
        <f t="shared" si="3"/>
        <v>0</v>
      </c>
      <c r="BY15" s="3"/>
      <c r="BZ15" s="2"/>
      <c r="CA15" s="3"/>
      <c r="CB15" s="2">
        <f t="shared" si="4"/>
        <v>20000</v>
      </c>
      <c r="CC15" s="3"/>
      <c r="CD15" s="2">
        <f t="shared" si="5"/>
        <v>0</v>
      </c>
      <c r="CE15" s="3"/>
      <c r="CF15" s="2">
        <f t="shared" si="6"/>
        <v>22000</v>
      </c>
      <c r="CG15" s="3"/>
      <c r="CH15" s="2">
        <f t="shared" si="7"/>
        <v>0</v>
      </c>
      <c r="CI15" s="59" t="s">
        <v>677</v>
      </c>
    </row>
    <row r="16" spans="1:88" ht="15.75" thickBot="1" x14ac:dyDescent="0.3">
      <c r="A16" s="1"/>
      <c r="B16" s="1"/>
      <c r="C16" s="1"/>
      <c r="D16" s="1"/>
      <c r="E16" s="1"/>
      <c r="F16" s="1" t="s">
        <v>123</v>
      </c>
      <c r="G16" s="1"/>
      <c r="H16" s="7">
        <v>0</v>
      </c>
      <c r="I16" s="3"/>
      <c r="J16" s="7"/>
      <c r="K16" s="3"/>
      <c r="L16" s="7">
        <v>0</v>
      </c>
      <c r="M16" s="3"/>
      <c r="N16" s="2"/>
      <c r="O16" s="3"/>
      <c r="P16" s="7">
        <v>0</v>
      </c>
      <c r="Q16" s="3"/>
      <c r="R16" s="7"/>
      <c r="S16" s="3"/>
      <c r="T16" s="7">
        <f t="shared" si="0"/>
        <v>0</v>
      </c>
      <c r="U16" s="3"/>
      <c r="V16" s="7"/>
      <c r="W16" s="3"/>
      <c r="X16" s="7">
        <v>0</v>
      </c>
      <c r="Y16" s="3"/>
      <c r="Z16" s="7"/>
      <c r="AA16" s="3"/>
      <c r="AB16" s="7">
        <v>0</v>
      </c>
      <c r="AC16" s="3"/>
      <c r="AD16" s="2"/>
      <c r="AE16" s="3"/>
      <c r="AF16" s="7">
        <v>0</v>
      </c>
      <c r="AG16" s="3"/>
      <c r="AH16" s="2"/>
      <c r="AI16" s="3"/>
      <c r="AJ16" s="7">
        <f t="shared" si="1"/>
        <v>0</v>
      </c>
      <c r="AK16" s="3"/>
      <c r="AL16" s="2"/>
      <c r="AM16" s="3"/>
      <c r="AN16" s="7">
        <v>0</v>
      </c>
      <c r="AO16" s="3"/>
      <c r="AP16" s="2"/>
      <c r="AQ16" s="3"/>
      <c r="AR16" s="7">
        <v>0</v>
      </c>
      <c r="AS16" s="3"/>
      <c r="AT16" s="7"/>
      <c r="AU16" s="3"/>
      <c r="AV16" s="7">
        <v>0</v>
      </c>
      <c r="AW16" s="3"/>
      <c r="AX16" s="2"/>
      <c r="AY16" s="3"/>
      <c r="AZ16" s="7">
        <v>0</v>
      </c>
      <c r="BA16" s="3"/>
      <c r="BB16" s="7"/>
      <c r="BC16" s="3"/>
      <c r="BD16" s="7">
        <v>0</v>
      </c>
      <c r="BE16" s="3"/>
      <c r="BF16" s="2"/>
      <c r="BG16" s="3"/>
      <c r="BH16" s="7">
        <f t="shared" si="2"/>
        <v>0</v>
      </c>
      <c r="BI16" s="3"/>
      <c r="BJ16" s="7"/>
      <c r="BK16" s="3"/>
      <c r="BL16" s="7">
        <v>0</v>
      </c>
      <c r="BM16" s="3"/>
      <c r="BN16" s="7"/>
      <c r="BO16" s="3"/>
      <c r="BP16" s="7">
        <v>0</v>
      </c>
      <c r="BQ16" s="3"/>
      <c r="BR16" s="7"/>
      <c r="BS16" s="3"/>
      <c r="BT16" s="7">
        <v>6500</v>
      </c>
      <c r="BU16" s="3"/>
      <c r="BV16" s="7">
        <v>0</v>
      </c>
      <c r="BW16" s="3"/>
      <c r="BX16" s="7">
        <f t="shared" si="3"/>
        <v>6500</v>
      </c>
      <c r="BY16" s="3"/>
      <c r="BZ16" s="7">
        <f>ROUND(BN16+BR16+BV16,5)</f>
        <v>0</v>
      </c>
      <c r="CA16" s="3"/>
      <c r="CB16" s="7">
        <f t="shared" si="4"/>
        <v>6500</v>
      </c>
      <c r="CC16" s="3"/>
      <c r="CD16" s="7">
        <f t="shared" si="5"/>
        <v>0</v>
      </c>
      <c r="CE16" s="3"/>
      <c r="CF16" s="7">
        <f t="shared" si="6"/>
        <v>6500</v>
      </c>
      <c r="CG16" s="3"/>
      <c r="CH16" s="7">
        <f t="shared" si="7"/>
        <v>0</v>
      </c>
      <c r="CI16" s="59" t="s">
        <v>676</v>
      </c>
    </row>
    <row r="17" spans="1:88" x14ac:dyDescent="0.25">
      <c r="A17" s="1"/>
      <c r="B17" s="1"/>
      <c r="C17" s="1"/>
      <c r="D17" s="1"/>
      <c r="E17" s="1" t="s">
        <v>124</v>
      </c>
      <c r="F17" s="1"/>
      <c r="G17" s="1"/>
      <c r="H17" s="2">
        <f>ROUND(SUM(H11:H16),5)</f>
        <v>0</v>
      </c>
      <c r="I17" s="3"/>
      <c r="J17" s="2">
        <f>ROUND(SUM(J11:J16),5)</f>
        <v>0</v>
      </c>
      <c r="K17" s="3"/>
      <c r="L17" s="2">
        <f>ROUND(SUM(L11:L16),5)</f>
        <v>0</v>
      </c>
      <c r="M17" s="3"/>
      <c r="N17" s="2"/>
      <c r="O17" s="3"/>
      <c r="P17" s="2">
        <f>ROUND(SUM(P11:P16),5)</f>
        <v>0</v>
      </c>
      <c r="Q17" s="3"/>
      <c r="R17" s="2">
        <f>ROUND(SUM(R11:R16),5)</f>
        <v>0</v>
      </c>
      <c r="S17" s="3"/>
      <c r="T17" s="2">
        <f t="shared" si="0"/>
        <v>0</v>
      </c>
      <c r="U17" s="3"/>
      <c r="V17" s="2">
        <f>ROUND(J17+N17+R17,5)</f>
        <v>0</v>
      </c>
      <c r="W17" s="3"/>
      <c r="X17" s="2">
        <f>ROUND(SUM(X11:X16),5)</f>
        <v>84443.54</v>
      </c>
      <c r="Y17" s="3"/>
      <c r="Z17" s="2">
        <f>ROUND(SUM(Z11:Z16),5)</f>
        <v>70000</v>
      </c>
      <c r="AA17" s="3"/>
      <c r="AB17" s="2">
        <f>ROUND(SUM(AB11:AB16),5)</f>
        <v>0</v>
      </c>
      <c r="AC17" s="3"/>
      <c r="AD17" s="2"/>
      <c r="AE17" s="3"/>
      <c r="AF17" s="2">
        <f>ROUND(SUM(AF11:AF16),5)</f>
        <v>0</v>
      </c>
      <c r="AG17" s="3"/>
      <c r="AH17" s="2"/>
      <c r="AI17" s="3"/>
      <c r="AJ17" s="2">
        <f t="shared" si="1"/>
        <v>0</v>
      </c>
      <c r="AK17" s="3"/>
      <c r="AL17" s="2"/>
      <c r="AM17" s="3"/>
      <c r="AN17" s="2">
        <f>ROUND(SUM(AN11:AN16),5)</f>
        <v>3059.87</v>
      </c>
      <c r="AO17" s="3"/>
      <c r="AP17" s="2"/>
      <c r="AQ17" s="3"/>
      <c r="AR17" s="2">
        <f>ROUND(SUM(AR11:AR16),5)</f>
        <v>0</v>
      </c>
      <c r="AS17" s="3"/>
      <c r="AT17" s="2">
        <f>ROUND(SUM(AT11:AT16),5)</f>
        <v>0</v>
      </c>
      <c r="AU17" s="3"/>
      <c r="AV17" s="2">
        <f>ROUND(SUM(AV11:AV16),5)</f>
        <v>0</v>
      </c>
      <c r="AW17" s="3"/>
      <c r="AX17" s="2"/>
      <c r="AY17" s="3"/>
      <c r="AZ17" s="2">
        <f>ROUND(SUM(AZ11:AZ16),5)</f>
        <v>33807.5</v>
      </c>
      <c r="BA17" s="3"/>
      <c r="BB17" s="2">
        <f>ROUND(SUM(BB11:BB16),5)</f>
        <v>6000</v>
      </c>
      <c r="BC17" s="3"/>
      <c r="BD17" s="2">
        <f>ROUND(SUM(BD11:BD16),5)</f>
        <v>0</v>
      </c>
      <c r="BE17" s="3"/>
      <c r="BF17" s="2"/>
      <c r="BG17" s="3"/>
      <c r="BH17" s="2">
        <f t="shared" si="2"/>
        <v>33807.5</v>
      </c>
      <c r="BI17" s="3"/>
      <c r="BJ17" s="2">
        <f>ROUND(AX17+BB17+BF17,5)</f>
        <v>6000</v>
      </c>
      <c r="BK17" s="3"/>
      <c r="BL17" s="2">
        <f>ROUND(SUM(BL11:BL16),5)</f>
        <v>33072.339999999997</v>
      </c>
      <c r="BM17" s="3"/>
      <c r="BN17" s="2">
        <f>ROUND(SUM(BN11:BN16),5)</f>
        <v>0</v>
      </c>
      <c r="BO17" s="3"/>
      <c r="BP17" s="2">
        <f>ROUND(SUM(BP11:BP16),5)</f>
        <v>27349.69</v>
      </c>
      <c r="BQ17" s="3"/>
      <c r="BR17" s="2">
        <f>ROUND(SUM(BR11:BR16),5)</f>
        <v>25000</v>
      </c>
      <c r="BS17" s="3"/>
      <c r="BT17" s="2">
        <f>ROUND(SUM(BT11:BT16),5)</f>
        <v>7141</v>
      </c>
      <c r="BU17" s="3"/>
      <c r="BV17" s="2">
        <f>ROUND(SUM(BV11:BV16),5)</f>
        <v>10000</v>
      </c>
      <c r="BW17" s="3"/>
      <c r="BX17" s="2">
        <f t="shared" si="3"/>
        <v>67563.03</v>
      </c>
      <c r="BY17" s="3"/>
      <c r="BZ17" s="2">
        <f>ROUND(BN17+BR17+BV17,5)</f>
        <v>35000</v>
      </c>
      <c r="CA17" s="3"/>
      <c r="CB17" s="2">
        <f t="shared" si="4"/>
        <v>104430.39999999999</v>
      </c>
      <c r="CC17" s="3"/>
      <c r="CD17" s="2">
        <f t="shared" si="5"/>
        <v>41000</v>
      </c>
      <c r="CE17" s="3"/>
      <c r="CF17" s="2">
        <f t="shared" si="6"/>
        <v>188873.94</v>
      </c>
      <c r="CG17" s="3"/>
      <c r="CH17" s="2">
        <f t="shared" si="7"/>
        <v>111000</v>
      </c>
    </row>
    <row r="18" spans="1:88" x14ac:dyDescent="0.25">
      <c r="A18" s="1"/>
      <c r="B18" s="1"/>
      <c r="C18" s="1"/>
      <c r="D18" s="1"/>
      <c r="E18" s="1" t="s">
        <v>125</v>
      </c>
      <c r="F18" s="1"/>
      <c r="G18" s="1"/>
      <c r="H18" s="2"/>
      <c r="I18" s="3"/>
      <c r="J18" s="2"/>
      <c r="K18" s="3"/>
      <c r="L18" s="2"/>
      <c r="M18" s="3"/>
      <c r="N18" s="2"/>
      <c r="O18" s="3"/>
      <c r="P18" s="2"/>
      <c r="Q18" s="3"/>
      <c r="R18" s="2"/>
      <c r="S18" s="3"/>
      <c r="T18" s="2"/>
      <c r="U18" s="3"/>
      <c r="V18" s="2"/>
      <c r="W18" s="3"/>
      <c r="X18" s="2"/>
      <c r="Y18" s="3"/>
      <c r="Z18" s="2"/>
      <c r="AA18" s="3"/>
      <c r="AB18" s="2"/>
      <c r="AC18" s="3"/>
      <c r="AD18" s="2"/>
      <c r="AE18" s="3"/>
      <c r="AF18" s="2"/>
      <c r="AG18" s="3"/>
      <c r="AH18" s="2"/>
      <c r="AI18" s="3"/>
      <c r="AJ18" s="2"/>
      <c r="AK18" s="3"/>
      <c r="AL18" s="2"/>
      <c r="AM18" s="3"/>
      <c r="AN18" s="2"/>
      <c r="AO18" s="3"/>
      <c r="AP18" s="2"/>
      <c r="AQ18" s="3"/>
      <c r="AR18" s="2"/>
      <c r="AS18" s="3"/>
      <c r="AT18" s="2"/>
      <c r="AU18" s="3"/>
      <c r="AV18" s="2"/>
      <c r="AW18" s="3"/>
      <c r="AX18" s="2"/>
      <c r="AY18" s="3"/>
      <c r="AZ18" s="2"/>
      <c r="BA18" s="3"/>
      <c r="BB18" s="2"/>
      <c r="BC18" s="3"/>
      <c r="BD18" s="2"/>
      <c r="BE18" s="3"/>
      <c r="BF18" s="2"/>
      <c r="BG18" s="3"/>
      <c r="BH18" s="2"/>
      <c r="BI18" s="3"/>
      <c r="BJ18" s="2"/>
      <c r="BK18" s="3"/>
      <c r="BL18" s="2"/>
      <c r="BM18" s="3"/>
      <c r="BN18" s="2"/>
      <c r="BO18" s="3"/>
      <c r="BP18" s="2"/>
      <c r="BQ18" s="3"/>
      <c r="BR18" s="2"/>
      <c r="BS18" s="3"/>
      <c r="BT18" s="2"/>
      <c r="BU18" s="3"/>
      <c r="BV18" s="2"/>
      <c r="BW18" s="3"/>
      <c r="BX18" s="2"/>
      <c r="BY18" s="3"/>
      <c r="BZ18" s="2"/>
      <c r="CA18" s="3"/>
      <c r="CB18" s="2"/>
      <c r="CC18" s="3"/>
      <c r="CD18" s="2"/>
      <c r="CE18" s="3"/>
      <c r="CF18" s="2"/>
      <c r="CG18" s="3"/>
      <c r="CH18" s="2"/>
    </row>
    <row r="19" spans="1:88" x14ac:dyDescent="0.25">
      <c r="A19" s="1"/>
      <c r="B19" s="1"/>
      <c r="C19" s="1"/>
      <c r="D19" s="1"/>
      <c r="E19" s="1"/>
      <c r="F19" s="1" t="s">
        <v>126</v>
      </c>
      <c r="G19" s="1"/>
      <c r="H19" s="2">
        <v>0</v>
      </c>
      <c r="I19" s="3"/>
      <c r="J19" s="2"/>
      <c r="K19" s="3"/>
      <c r="L19" s="2">
        <v>0</v>
      </c>
      <c r="M19" s="3"/>
      <c r="N19" s="2"/>
      <c r="O19" s="3"/>
      <c r="P19" s="2">
        <v>0</v>
      </c>
      <c r="Q19" s="3"/>
      <c r="R19" s="2"/>
      <c r="S19" s="3"/>
      <c r="T19" s="2">
        <f>ROUND(H19+L19+P19,5)</f>
        <v>0</v>
      </c>
      <c r="U19" s="3"/>
      <c r="V19" s="2"/>
      <c r="W19" s="3"/>
      <c r="X19" s="2">
        <v>0</v>
      </c>
      <c r="Y19" s="3"/>
      <c r="Z19" s="2">
        <v>0</v>
      </c>
      <c r="AA19" s="3"/>
      <c r="AB19" s="2">
        <v>0</v>
      </c>
      <c r="AC19" s="3"/>
      <c r="AD19" s="2"/>
      <c r="AE19" s="3"/>
      <c r="AF19" s="2">
        <v>0</v>
      </c>
      <c r="AG19" s="3"/>
      <c r="AH19" s="2"/>
      <c r="AI19" s="3"/>
      <c r="AJ19" s="2">
        <f>ROUND(AB19+AF19,5)</f>
        <v>0</v>
      </c>
      <c r="AK19" s="3"/>
      <c r="AL19" s="2"/>
      <c r="AM19" s="3"/>
      <c r="AN19" s="2">
        <v>0</v>
      </c>
      <c r="AO19" s="3"/>
      <c r="AP19" s="2"/>
      <c r="AQ19" s="3"/>
      <c r="AR19" s="2">
        <v>0</v>
      </c>
      <c r="AS19" s="3"/>
      <c r="AT19" s="2"/>
      <c r="AU19" s="3"/>
      <c r="AV19" s="2">
        <v>0</v>
      </c>
      <c r="AW19" s="3"/>
      <c r="AX19" s="2"/>
      <c r="AY19" s="3"/>
      <c r="AZ19" s="2">
        <v>0</v>
      </c>
      <c r="BA19" s="3"/>
      <c r="BB19" s="2"/>
      <c r="BC19" s="3"/>
      <c r="BD19" s="2">
        <v>0</v>
      </c>
      <c r="BE19" s="3"/>
      <c r="BF19" s="2"/>
      <c r="BG19" s="3"/>
      <c r="BH19" s="2">
        <f>ROUND(AV19+AZ19+BD19,5)</f>
        <v>0</v>
      </c>
      <c r="BI19" s="3"/>
      <c r="BJ19" s="2"/>
      <c r="BK19" s="3"/>
      <c r="BL19" s="2">
        <v>0</v>
      </c>
      <c r="BM19" s="3"/>
      <c r="BN19" s="2"/>
      <c r="BO19" s="3"/>
      <c r="BP19" s="2">
        <v>0</v>
      </c>
      <c r="BQ19" s="3"/>
      <c r="BR19" s="2"/>
      <c r="BS19" s="3"/>
      <c r="BT19" s="2">
        <v>0</v>
      </c>
      <c r="BU19" s="3"/>
      <c r="BV19" s="2"/>
      <c r="BW19" s="3"/>
      <c r="BX19" s="2">
        <f>ROUND(BL19+BP19+BT19,5)</f>
        <v>0</v>
      </c>
      <c r="BY19" s="3"/>
      <c r="BZ19" s="2"/>
      <c r="CA19" s="3"/>
      <c r="CB19" s="2">
        <f>ROUND(AJ19+AN19+AR19+BH19+BX19,5)</f>
        <v>0</v>
      </c>
      <c r="CC19" s="3"/>
      <c r="CD19" s="2"/>
      <c r="CE19" s="3"/>
      <c r="CF19" s="2">
        <f>ROUND(T19+X19+CB19,5)</f>
        <v>0</v>
      </c>
      <c r="CG19" s="3"/>
      <c r="CH19" s="2">
        <f>ROUND(V19+Z19+CD19,5)</f>
        <v>0</v>
      </c>
    </row>
    <row r="20" spans="1:88" x14ac:dyDescent="0.25">
      <c r="A20" s="1"/>
      <c r="B20" s="1"/>
      <c r="C20" s="1"/>
      <c r="D20" s="1"/>
      <c r="E20" s="1"/>
      <c r="F20" s="1" t="s">
        <v>127</v>
      </c>
      <c r="G20" s="1"/>
      <c r="H20" s="2">
        <v>0</v>
      </c>
      <c r="I20" s="3"/>
      <c r="J20" s="2"/>
      <c r="K20" s="3"/>
      <c r="L20" s="2">
        <v>0</v>
      </c>
      <c r="M20" s="3"/>
      <c r="N20" s="2"/>
      <c r="O20" s="3"/>
      <c r="P20" s="2">
        <v>0</v>
      </c>
      <c r="Q20" s="3"/>
      <c r="R20" s="2"/>
      <c r="S20" s="3"/>
      <c r="T20" s="2">
        <f>ROUND(H20+L20+P20,5)</f>
        <v>0</v>
      </c>
      <c r="U20" s="3"/>
      <c r="V20" s="2"/>
      <c r="W20" s="3"/>
      <c r="X20" s="2">
        <v>1791.95</v>
      </c>
      <c r="Y20" s="3"/>
      <c r="Z20" s="2">
        <v>3000</v>
      </c>
      <c r="AA20" s="3"/>
      <c r="AB20" s="2">
        <v>0</v>
      </c>
      <c r="AC20" s="3"/>
      <c r="AD20" s="2"/>
      <c r="AE20" s="3"/>
      <c r="AF20" s="2">
        <v>0</v>
      </c>
      <c r="AG20" s="3"/>
      <c r="AH20" s="2"/>
      <c r="AI20" s="3"/>
      <c r="AJ20" s="2">
        <f>ROUND(AB20+AF20,5)</f>
        <v>0</v>
      </c>
      <c r="AK20" s="3"/>
      <c r="AL20" s="2"/>
      <c r="AM20" s="3"/>
      <c r="AN20" s="2">
        <v>0</v>
      </c>
      <c r="AO20" s="3"/>
      <c r="AP20" s="2"/>
      <c r="AQ20" s="3"/>
      <c r="AR20" s="2">
        <v>0</v>
      </c>
      <c r="AS20" s="3"/>
      <c r="AT20" s="2"/>
      <c r="AU20" s="3"/>
      <c r="AV20" s="2">
        <v>0</v>
      </c>
      <c r="AW20" s="3"/>
      <c r="AX20" s="2"/>
      <c r="AY20" s="3"/>
      <c r="AZ20" s="2">
        <v>0</v>
      </c>
      <c r="BA20" s="3"/>
      <c r="BB20" s="2"/>
      <c r="BC20" s="3"/>
      <c r="BD20" s="2">
        <v>0</v>
      </c>
      <c r="BE20" s="3"/>
      <c r="BF20" s="2"/>
      <c r="BG20" s="3"/>
      <c r="BH20" s="2">
        <f>ROUND(AV20+AZ20+BD20,5)</f>
        <v>0</v>
      </c>
      <c r="BI20" s="3"/>
      <c r="BJ20" s="2"/>
      <c r="BK20" s="3"/>
      <c r="BL20" s="2">
        <v>0</v>
      </c>
      <c r="BM20" s="3"/>
      <c r="BN20" s="2"/>
      <c r="BO20" s="3"/>
      <c r="BP20" s="2">
        <v>0</v>
      </c>
      <c r="BQ20" s="3"/>
      <c r="BR20" s="2"/>
      <c r="BS20" s="3"/>
      <c r="BT20" s="2">
        <v>0</v>
      </c>
      <c r="BU20" s="3"/>
      <c r="BV20" s="2"/>
      <c r="BW20" s="3"/>
      <c r="BX20" s="2">
        <f>ROUND(BL20+BP20+BT20,5)</f>
        <v>0</v>
      </c>
      <c r="BY20" s="3"/>
      <c r="BZ20" s="2"/>
      <c r="CA20" s="3"/>
      <c r="CB20" s="2">
        <f>ROUND(AJ20+AN20+AR20+BH20+BX20,5)</f>
        <v>0</v>
      </c>
      <c r="CC20" s="3"/>
      <c r="CD20" s="2"/>
      <c r="CE20" s="3"/>
      <c r="CF20" s="2">
        <f>ROUND(T20+X20+CB20,5)</f>
        <v>1791.95</v>
      </c>
      <c r="CG20" s="3"/>
      <c r="CH20" s="2">
        <f>ROUND(V20+Z20+CD20,5)</f>
        <v>3000</v>
      </c>
    </row>
    <row r="21" spans="1:88" x14ac:dyDescent="0.25">
      <c r="A21" s="1"/>
      <c r="B21" s="1"/>
      <c r="C21" s="1"/>
      <c r="D21" s="1"/>
      <c r="E21" s="1"/>
      <c r="F21" s="1" t="s">
        <v>128</v>
      </c>
      <c r="G21" s="1"/>
      <c r="H21" s="2">
        <v>0</v>
      </c>
      <c r="I21" s="3"/>
      <c r="J21" s="2"/>
      <c r="K21" s="3"/>
      <c r="L21" s="2">
        <v>0</v>
      </c>
      <c r="M21" s="3"/>
      <c r="N21" s="2"/>
      <c r="O21" s="3"/>
      <c r="P21" s="2">
        <v>0</v>
      </c>
      <c r="Q21" s="3"/>
      <c r="R21" s="2">
        <v>0</v>
      </c>
      <c r="S21" s="3"/>
      <c r="T21" s="2">
        <f>ROUND(H21+L21+P21,5)</f>
        <v>0</v>
      </c>
      <c r="U21" s="3"/>
      <c r="V21" s="2">
        <f>ROUND(J21+N21+R21,5)</f>
        <v>0</v>
      </c>
      <c r="W21" s="3"/>
      <c r="X21" s="2">
        <v>104</v>
      </c>
      <c r="Y21" s="3"/>
      <c r="Z21" s="2">
        <v>0</v>
      </c>
      <c r="AA21" s="3"/>
      <c r="AB21" s="2">
        <v>0</v>
      </c>
      <c r="AC21" s="3"/>
      <c r="AD21" s="2"/>
      <c r="AE21" s="3"/>
      <c r="AF21" s="2">
        <v>0</v>
      </c>
      <c r="AG21" s="3"/>
      <c r="AH21" s="2"/>
      <c r="AI21" s="3"/>
      <c r="AJ21" s="2">
        <f>ROUND(AB21+AF21,5)</f>
        <v>0</v>
      </c>
      <c r="AK21" s="3"/>
      <c r="AL21" s="2"/>
      <c r="AM21" s="3"/>
      <c r="AN21" s="2">
        <v>0</v>
      </c>
      <c r="AO21" s="3"/>
      <c r="AP21" s="2"/>
      <c r="AQ21" s="3"/>
      <c r="AR21" s="2">
        <v>0</v>
      </c>
      <c r="AS21" s="3"/>
      <c r="AT21" s="2"/>
      <c r="AU21" s="3"/>
      <c r="AV21" s="2">
        <v>0</v>
      </c>
      <c r="AW21" s="3"/>
      <c r="AX21" s="2"/>
      <c r="AY21" s="3"/>
      <c r="AZ21" s="2">
        <v>0</v>
      </c>
      <c r="BA21" s="3"/>
      <c r="BB21" s="2"/>
      <c r="BC21" s="3"/>
      <c r="BD21" s="2">
        <v>0</v>
      </c>
      <c r="BE21" s="3"/>
      <c r="BF21" s="2"/>
      <c r="BG21" s="3"/>
      <c r="BH21" s="2">
        <f>ROUND(AV21+AZ21+BD21,5)</f>
        <v>0</v>
      </c>
      <c r="BI21" s="3"/>
      <c r="BJ21" s="2"/>
      <c r="BK21" s="3"/>
      <c r="BL21" s="2">
        <v>159.22</v>
      </c>
      <c r="BM21" s="3"/>
      <c r="BN21" s="2">
        <v>0</v>
      </c>
      <c r="BO21" s="3"/>
      <c r="BP21" s="2">
        <v>0</v>
      </c>
      <c r="BQ21" s="3"/>
      <c r="BR21" s="2"/>
      <c r="BS21" s="3"/>
      <c r="BT21" s="2">
        <v>0</v>
      </c>
      <c r="BU21" s="3"/>
      <c r="BV21" s="2"/>
      <c r="BW21" s="3"/>
      <c r="BX21" s="2">
        <f>ROUND(BL21+BP21+BT21,5)</f>
        <v>159.22</v>
      </c>
      <c r="BY21" s="3"/>
      <c r="BZ21" s="2">
        <f>ROUND(BN21+BR21+BV21,5)</f>
        <v>0</v>
      </c>
      <c r="CA21" s="3"/>
      <c r="CB21" s="2">
        <f>ROUND(AJ21+AN21+AR21+BH21+BX21,5)</f>
        <v>159.22</v>
      </c>
      <c r="CC21" s="3"/>
      <c r="CD21" s="2">
        <f>ROUND(AL21+AP21+AT21+BJ21+BZ21,5)</f>
        <v>0</v>
      </c>
      <c r="CE21" s="3"/>
      <c r="CF21" s="2">
        <f>ROUND(T21+X21+CB21,5)</f>
        <v>263.22000000000003</v>
      </c>
      <c r="CG21" s="3"/>
      <c r="CH21" s="2">
        <f>ROUND(V21+Z21+CD21,5)</f>
        <v>0</v>
      </c>
    </row>
    <row r="22" spans="1:88" x14ac:dyDescent="0.25">
      <c r="A22" s="1"/>
      <c r="B22" s="1"/>
      <c r="C22" s="1"/>
      <c r="D22" s="1"/>
      <c r="E22" s="1"/>
      <c r="F22" s="1" t="s">
        <v>129</v>
      </c>
      <c r="G22" s="1"/>
      <c r="H22" s="2">
        <v>6.89</v>
      </c>
      <c r="I22" s="3"/>
      <c r="J22" s="2"/>
      <c r="K22" s="3"/>
      <c r="L22" s="2">
        <v>0</v>
      </c>
      <c r="M22" s="3"/>
      <c r="N22" s="2"/>
      <c r="O22" s="3"/>
      <c r="P22" s="2">
        <v>7102.13</v>
      </c>
      <c r="Q22" s="3"/>
      <c r="R22" s="2">
        <v>7100</v>
      </c>
      <c r="S22" s="3"/>
      <c r="T22" s="2">
        <f>ROUND(H22+L22+P22,5)</f>
        <v>7109.02</v>
      </c>
      <c r="U22" s="3"/>
      <c r="V22" s="2">
        <f>ROUND(J22+N22+R22,5)</f>
        <v>7100</v>
      </c>
      <c r="W22" s="3"/>
      <c r="X22" s="2">
        <v>24.01</v>
      </c>
      <c r="Y22" s="3"/>
      <c r="Z22" s="2"/>
      <c r="AA22" s="3"/>
      <c r="AB22" s="2">
        <v>5.15</v>
      </c>
      <c r="AC22" s="3"/>
      <c r="AD22" s="2"/>
      <c r="AE22" s="3"/>
      <c r="AF22" s="2">
        <v>0</v>
      </c>
      <c r="AG22" s="3"/>
      <c r="AH22" s="2"/>
      <c r="AI22" s="3"/>
      <c r="AJ22" s="2">
        <f>ROUND(AB22+AF22,5)</f>
        <v>5.15</v>
      </c>
      <c r="AK22" s="3"/>
      <c r="AL22" s="2"/>
      <c r="AM22" s="3"/>
      <c r="AN22" s="2">
        <v>20.58</v>
      </c>
      <c r="AO22" s="3"/>
      <c r="AP22" s="2"/>
      <c r="AQ22" s="3"/>
      <c r="AR22" s="2">
        <v>3.43</v>
      </c>
      <c r="AS22" s="3"/>
      <c r="AT22" s="2"/>
      <c r="AU22" s="3"/>
      <c r="AV22" s="2">
        <v>0</v>
      </c>
      <c r="AW22" s="3"/>
      <c r="AX22" s="2"/>
      <c r="AY22" s="3"/>
      <c r="AZ22" s="2">
        <v>60.03</v>
      </c>
      <c r="BA22" s="3"/>
      <c r="BB22" s="2"/>
      <c r="BC22" s="3"/>
      <c r="BD22" s="2">
        <v>0</v>
      </c>
      <c r="BE22" s="3"/>
      <c r="BF22" s="2"/>
      <c r="BG22" s="3"/>
      <c r="BH22" s="2">
        <f>ROUND(AV22+AZ22+BD22,5)</f>
        <v>60.03</v>
      </c>
      <c r="BI22" s="3"/>
      <c r="BJ22" s="2"/>
      <c r="BK22" s="3"/>
      <c r="BL22" s="2">
        <v>0</v>
      </c>
      <c r="BM22" s="3"/>
      <c r="BN22" s="2"/>
      <c r="BO22" s="3"/>
      <c r="BP22" s="2">
        <v>0</v>
      </c>
      <c r="BQ22" s="3"/>
      <c r="BR22" s="2"/>
      <c r="BS22" s="3"/>
      <c r="BT22" s="2">
        <v>61.74</v>
      </c>
      <c r="BU22" s="3"/>
      <c r="BV22" s="2"/>
      <c r="BW22" s="3"/>
      <c r="BX22" s="2">
        <f>ROUND(BL22+BP22+BT22,5)</f>
        <v>61.74</v>
      </c>
      <c r="BY22" s="3"/>
      <c r="BZ22" s="2"/>
      <c r="CA22" s="3"/>
      <c r="CB22" s="2">
        <f>ROUND(AJ22+AN22+AR22+BH22+BX22,5)</f>
        <v>150.93</v>
      </c>
      <c r="CC22" s="3"/>
      <c r="CD22" s="2"/>
      <c r="CE22" s="3"/>
      <c r="CF22" s="2">
        <f>ROUND(T22+X22+CB22,5)</f>
        <v>7283.96</v>
      </c>
      <c r="CG22" s="3"/>
      <c r="CH22" s="2">
        <f>ROUND(V22+Z22+CD22,5)</f>
        <v>7100</v>
      </c>
    </row>
    <row r="23" spans="1:88" x14ac:dyDescent="0.25">
      <c r="A23" s="1"/>
      <c r="B23" s="1"/>
      <c r="C23" s="1"/>
      <c r="D23" s="1"/>
      <c r="E23" s="1"/>
      <c r="F23" s="1" t="s">
        <v>130</v>
      </c>
      <c r="G23" s="1"/>
      <c r="H23" s="2">
        <v>0</v>
      </c>
      <c r="I23" s="3"/>
      <c r="J23" s="2"/>
      <c r="K23" s="3"/>
      <c r="L23" s="2">
        <v>0</v>
      </c>
      <c r="M23" s="3"/>
      <c r="N23" s="2"/>
      <c r="O23" s="3"/>
      <c r="P23" s="2">
        <v>0</v>
      </c>
      <c r="Q23" s="3"/>
      <c r="R23" s="2"/>
      <c r="S23" s="3"/>
      <c r="T23" s="2">
        <f>ROUND(H23+L23+P23,5)</f>
        <v>0</v>
      </c>
      <c r="U23" s="3"/>
      <c r="V23" s="2"/>
      <c r="W23" s="3"/>
      <c r="X23" s="2">
        <v>0</v>
      </c>
      <c r="Y23" s="3"/>
      <c r="Z23" s="2"/>
      <c r="AA23" s="3"/>
      <c r="AB23" s="2">
        <v>0</v>
      </c>
      <c r="AC23" s="3"/>
      <c r="AD23" s="2"/>
      <c r="AE23" s="3"/>
      <c r="AF23" s="2">
        <v>0</v>
      </c>
      <c r="AG23" s="3"/>
      <c r="AH23" s="2"/>
      <c r="AI23" s="3"/>
      <c r="AJ23" s="2">
        <f>ROUND(AB23+AF23,5)</f>
        <v>0</v>
      </c>
      <c r="AK23" s="3"/>
      <c r="AL23" s="2"/>
      <c r="AM23" s="3"/>
      <c r="AN23" s="2">
        <v>0</v>
      </c>
      <c r="AO23" s="3"/>
      <c r="AP23" s="2"/>
      <c r="AQ23" s="3"/>
      <c r="AR23" s="2">
        <v>0</v>
      </c>
      <c r="AS23" s="3"/>
      <c r="AT23" s="2"/>
      <c r="AU23" s="3"/>
      <c r="AV23" s="2">
        <v>0</v>
      </c>
      <c r="AW23" s="3"/>
      <c r="AX23" s="2"/>
      <c r="AY23" s="3"/>
      <c r="AZ23" s="2">
        <v>0</v>
      </c>
      <c r="BA23" s="3"/>
      <c r="BB23" s="2">
        <v>0</v>
      </c>
      <c r="BC23" s="3"/>
      <c r="BD23" s="2">
        <v>0</v>
      </c>
      <c r="BE23" s="3"/>
      <c r="BF23" s="2"/>
      <c r="BG23" s="3"/>
      <c r="BH23" s="2">
        <f>ROUND(AV23+AZ23+BD23,5)</f>
        <v>0</v>
      </c>
      <c r="BI23" s="3"/>
      <c r="BJ23" s="2">
        <f>ROUND(AX23+BB23+BF23,5)</f>
        <v>0</v>
      </c>
      <c r="BK23" s="3"/>
      <c r="BL23" s="2">
        <v>0</v>
      </c>
      <c r="BM23" s="3"/>
      <c r="BN23" s="2"/>
      <c r="BO23" s="3"/>
      <c r="BP23" s="2">
        <v>0</v>
      </c>
      <c r="BQ23" s="3"/>
      <c r="BR23" s="2"/>
      <c r="BS23" s="3"/>
      <c r="BT23" s="2">
        <v>0</v>
      </c>
      <c r="BU23" s="3"/>
      <c r="BV23" s="2">
        <v>2000</v>
      </c>
      <c r="BW23" s="3"/>
      <c r="BX23" s="2">
        <f>ROUND(BL23+BP23+BT23,5)</f>
        <v>0</v>
      </c>
      <c r="BY23" s="3"/>
      <c r="BZ23" s="2">
        <f>ROUND(BN23+BR23+BV23,5)</f>
        <v>2000</v>
      </c>
      <c r="CA23" s="3"/>
      <c r="CB23" s="2">
        <f>ROUND(AJ23+AN23+AR23+BH23+BX23,5)</f>
        <v>0</v>
      </c>
      <c r="CC23" s="3"/>
      <c r="CD23" s="2">
        <f>ROUND(AL23+AP23+AT23+BJ23+BZ23,5)</f>
        <v>2000</v>
      </c>
      <c r="CE23" s="3"/>
      <c r="CF23" s="2">
        <f>ROUND(T23+X23+CB23,5)</f>
        <v>0</v>
      </c>
      <c r="CG23" s="3"/>
      <c r="CH23" s="2">
        <f>ROUND(V23+Z23+CD23,5)</f>
        <v>2000</v>
      </c>
    </row>
    <row r="24" spans="1:88" x14ac:dyDescent="0.25">
      <c r="A24" s="1"/>
      <c r="B24" s="1"/>
      <c r="C24" s="1"/>
      <c r="D24" s="1"/>
      <c r="E24" s="1"/>
      <c r="F24" s="1" t="s">
        <v>131</v>
      </c>
      <c r="G24" s="1"/>
      <c r="H24" s="2"/>
      <c r="I24" s="3"/>
      <c r="J24" s="2"/>
      <c r="K24" s="3"/>
      <c r="L24" s="2"/>
      <c r="M24" s="3"/>
      <c r="N24" s="2"/>
      <c r="O24" s="3"/>
      <c r="P24" s="2"/>
      <c r="Q24" s="3"/>
      <c r="R24" s="2"/>
      <c r="S24" s="3"/>
      <c r="T24" s="2"/>
      <c r="U24" s="3"/>
      <c r="V24" s="2"/>
      <c r="W24" s="3"/>
      <c r="X24" s="2"/>
      <c r="Y24" s="3"/>
      <c r="Z24" s="2"/>
      <c r="AA24" s="3"/>
      <c r="AB24" s="2"/>
      <c r="AC24" s="3"/>
      <c r="AD24" s="2"/>
      <c r="AE24" s="3"/>
      <c r="AF24" s="2"/>
      <c r="AG24" s="3"/>
      <c r="AH24" s="2"/>
      <c r="AI24" s="3"/>
      <c r="AJ24" s="2"/>
      <c r="AK24" s="3"/>
      <c r="AL24" s="2"/>
      <c r="AM24" s="3"/>
      <c r="AN24" s="2"/>
      <c r="AO24" s="3"/>
      <c r="AP24" s="2"/>
      <c r="AQ24" s="3"/>
      <c r="AR24" s="2"/>
      <c r="AS24" s="3"/>
      <c r="AT24" s="2"/>
      <c r="AU24" s="3"/>
      <c r="AV24" s="2"/>
      <c r="AW24" s="3"/>
      <c r="AX24" s="2"/>
      <c r="AY24" s="3"/>
      <c r="AZ24" s="2"/>
      <c r="BA24" s="3"/>
      <c r="BB24" s="2"/>
      <c r="BC24" s="3"/>
      <c r="BD24" s="2"/>
      <c r="BE24" s="3"/>
      <c r="BF24" s="2"/>
      <c r="BG24" s="3"/>
      <c r="BH24" s="2"/>
      <c r="BI24" s="3"/>
      <c r="BJ24" s="2"/>
      <c r="BK24" s="3"/>
      <c r="BL24" s="2"/>
      <c r="BM24" s="3"/>
      <c r="BN24" s="2"/>
      <c r="BO24" s="3"/>
      <c r="BP24" s="2"/>
      <c r="BQ24" s="3"/>
      <c r="BR24" s="2"/>
      <c r="BS24" s="3"/>
      <c r="BT24" s="2"/>
      <c r="BU24" s="3"/>
      <c r="BV24" s="2"/>
      <c r="BW24" s="3"/>
      <c r="BX24" s="2"/>
      <c r="BY24" s="3"/>
      <c r="BZ24" s="2"/>
      <c r="CA24" s="3"/>
      <c r="CB24" s="2"/>
      <c r="CC24" s="3"/>
      <c r="CD24" s="2"/>
      <c r="CE24" s="3"/>
      <c r="CF24" s="2"/>
      <c r="CG24" s="3"/>
      <c r="CH24" s="2"/>
    </row>
    <row r="25" spans="1:88" x14ac:dyDescent="0.25">
      <c r="A25" s="1"/>
      <c r="B25" s="1"/>
      <c r="C25" s="1"/>
      <c r="D25" s="1"/>
      <c r="E25" s="1"/>
      <c r="F25" s="1"/>
      <c r="G25" s="1" t="s">
        <v>179</v>
      </c>
      <c r="H25" s="2">
        <v>0</v>
      </c>
      <c r="I25" s="3"/>
      <c r="J25" s="2"/>
      <c r="K25" s="3"/>
      <c r="L25" s="2">
        <v>0</v>
      </c>
      <c r="M25" s="3"/>
      <c r="N25" s="2"/>
      <c r="O25" s="3"/>
      <c r="P25" s="2">
        <v>0</v>
      </c>
      <c r="Q25" s="3"/>
      <c r="R25" s="2"/>
      <c r="S25" s="3"/>
      <c r="T25" s="2">
        <f>ROUND(H25+L25+P25,5)</f>
        <v>0</v>
      </c>
      <c r="U25" s="3"/>
      <c r="V25" s="2"/>
      <c r="W25" s="3"/>
      <c r="X25" s="2">
        <v>250</v>
      </c>
      <c r="Y25" s="3"/>
      <c r="Z25" s="2"/>
      <c r="AA25" s="3"/>
      <c r="AB25" s="2">
        <v>0</v>
      </c>
      <c r="AC25" s="3"/>
      <c r="AD25" s="2"/>
      <c r="AE25" s="3"/>
      <c r="AF25" s="2">
        <v>0</v>
      </c>
      <c r="AG25" s="3"/>
      <c r="AH25" s="2"/>
      <c r="AI25" s="3"/>
      <c r="AJ25" s="2">
        <f>ROUND(AB25+AF25,5)</f>
        <v>0</v>
      </c>
      <c r="AK25" s="3"/>
      <c r="AL25" s="2"/>
      <c r="AM25" s="3"/>
      <c r="AN25" s="2">
        <v>9200</v>
      </c>
      <c r="AO25" s="3"/>
      <c r="AP25" s="2"/>
      <c r="AQ25" s="3"/>
      <c r="AR25" s="2">
        <v>0</v>
      </c>
      <c r="AS25" s="3"/>
      <c r="AT25" s="2"/>
      <c r="AU25" s="3"/>
      <c r="AV25" s="2">
        <v>0</v>
      </c>
      <c r="AW25" s="3"/>
      <c r="AX25" s="2"/>
      <c r="AY25" s="3"/>
      <c r="AZ25" s="2">
        <v>0</v>
      </c>
      <c r="BA25" s="3"/>
      <c r="BB25" s="2"/>
      <c r="BC25" s="3"/>
      <c r="BD25" s="2">
        <v>0</v>
      </c>
      <c r="BE25" s="3"/>
      <c r="BF25" s="2"/>
      <c r="BG25" s="3"/>
      <c r="BH25" s="2">
        <f>ROUND(AV25+AZ25+BD25,5)</f>
        <v>0</v>
      </c>
      <c r="BI25" s="3"/>
      <c r="BJ25" s="2"/>
      <c r="BK25" s="3"/>
      <c r="BL25" s="2">
        <v>0</v>
      </c>
      <c r="BM25" s="3"/>
      <c r="BN25" s="2"/>
      <c r="BO25" s="3"/>
      <c r="BP25" s="2">
        <v>0</v>
      </c>
      <c r="BQ25" s="3"/>
      <c r="BR25" s="2"/>
      <c r="BS25" s="3"/>
      <c r="BT25" s="2">
        <v>0</v>
      </c>
      <c r="BU25" s="3"/>
      <c r="BV25" s="2"/>
      <c r="BW25" s="3"/>
      <c r="BX25" s="2">
        <f>ROUND(BL25+BP25+BT25,5)</f>
        <v>0</v>
      </c>
      <c r="BY25" s="3"/>
      <c r="BZ25" s="2"/>
      <c r="CA25" s="3"/>
      <c r="CB25" s="2">
        <f>ROUND(AJ25+AN25+AR25+BH25+BX25,5)</f>
        <v>9200</v>
      </c>
      <c r="CC25" s="3"/>
      <c r="CD25" s="2"/>
      <c r="CE25" s="3"/>
      <c r="CF25" s="2">
        <f>ROUND(T25+X25+CB25,5)</f>
        <v>9450</v>
      </c>
      <c r="CG25" s="3"/>
      <c r="CH25" s="2">
        <f>ROUND(V25+Z25+CD25,5)</f>
        <v>0</v>
      </c>
    </row>
    <row r="26" spans="1:88" x14ac:dyDescent="0.25">
      <c r="A26" s="1"/>
      <c r="B26" s="1"/>
      <c r="C26" s="1"/>
      <c r="D26" s="1"/>
      <c r="E26" s="1"/>
      <c r="F26" s="1"/>
      <c r="G26" s="1" t="s">
        <v>178</v>
      </c>
      <c r="H26" s="2">
        <v>0</v>
      </c>
      <c r="I26" s="3"/>
      <c r="J26" s="2"/>
      <c r="K26" s="3"/>
      <c r="L26" s="2">
        <v>0</v>
      </c>
      <c r="M26" s="3"/>
      <c r="N26" s="2"/>
      <c r="O26" s="3"/>
      <c r="P26" s="2">
        <v>0</v>
      </c>
      <c r="Q26" s="3"/>
      <c r="R26" s="2"/>
      <c r="S26" s="3"/>
      <c r="T26" s="2">
        <f>ROUND(H26+L26+P26,5)</f>
        <v>0</v>
      </c>
      <c r="U26" s="3"/>
      <c r="V26" s="2"/>
      <c r="W26" s="3"/>
      <c r="X26" s="2">
        <v>0</v>
      </c>
      <c r="Y26" s="3"/>
      <c r="Z26" s="2"/>
      <c r="AA26" s="3"/>
      <c r="AB26" s="2">
        <v>0</v>
      </c>
      <c r="AC26" s="3"/>
      <c r="AD26" s="2"/>
      <c r="AE26" s="3"/>
      <c r="AF26" s="2">
        <v>0</v>
      </c>
      <c r="AG26" s="3"/>
      <c r="AH26" s="2"/>
      <c r="AI26" s="3"/>
      <c r="AJ26" s="2">
        <f>ROUND(AB26+AF26,5)</f>
        <v>0</v>
      </c>
      <c r="AK26" s="3"/>
      <c r="AL26" s="2"/>
      <c r="AM26" s="3"/>
      <c r="AN26" s="2">
        <v>25985.01</v>
      </c>
      <c r="AO26" s="3"/>
      <c r="AP26" s="2"/>
      <c r="AQ26" s="3"/>
      <c r="AR26" s="2">
        <v>0</v>
      </c>
      <c r="AS26" s="3"/>
      <c r="AT26" s="2"/>
      <c r="AU26" s="3"/>
      <c r="AV26" s="2">
        <v>0</v>
      </c>
      <c r="AW26" s="3"/>
      <c r="AX26" s="2"/>
      <c r="AY26" s="3"/>
      <c r="AZ26" s="2">
        <v>0</v>
      </c>
      <c r="BA26" s="3"/>
      <c r="BB26" s="2"/>
      <c r="BC26" s="3"/>
      <c r="BD26" s="2">
        <v>0</v>
      </c>
      <c r="BE26" s="3"/>
      <c r="BF26" s="2"/>
      <c r="BG26" s="3"/>
      <c r="BH26" s="2">
        <f>ROUND(AV26+AZ26+BD26,5)</f>
        <v>0</v>
      </c>
      <c r="BI26" s="3"/>
      <c r="BJ26" s="2"/>
      <c r="BK26" s="3"/>
      <c r="BL26" s="2">
        <v>0</v>
      </c>
      <c r="BM26" s="3"/>
      <c r="BN26" s="2"/>
      <c r="BO26" s="3"/>
      <c r="BP26" s="2">
        <v>0</v>
      </c>
      <c r="BQ26" s="3"/>
      <c r="BR26" s="2"/>
      <c r="BS26" s="3"/>
      <c r="BT26" s="2">
        <v>0</v>
      </c>
      <c r="BU26" s="3"/>
      <c r="BV26" s="2"/>
      <c r="BW26" s="3"/>
      <c r="BX26" s="2">
        <f>ROUND(BL26+BP26+BT26,5)</f>
        <v>0</v>
      </c>
      <c r="BY26" s="3"/>
      <c r="BZ26" s="2"/>
      <c r="CA26" s="3"/>
      <c r="CB26" s="2">
        <f>ROUND(AJ26+AN26+AR26+BH26+BX26,5)</f>
        <v>25985.01</v>
      </c>
      <c r="CC26" s="3"/>
      <c r="CD26" s="2"/>
      <c r="CE26" s="3"/>
      <c r="CF26" s="2">
        <f>ROUND(T26+X26+CB26,5)</f>
        <v>25985.01</v>
      </c>
      <c r="CG26" s="3"/>
      <c r="CH26" s="2">
        <f>ROUND(V26+Z26+CD26,5)</f>
        <v>0</v>
      </c>
    </row>
    <row r="27" spans="1:88" ht="15.75" thickBot="1" x14ac:dyDescent="0.3">
      <c r="A27" s="1"/>
      <c r="B27" s="1"/>
      <c r="C27" s="1"/>
      <c r="D27" s="1"/>
      <c r="E27" s="1"/>
      <c r="F27" s="1"/>
      <c r="G27" s="1" t="s">
        <v>190</v>
      </c>
      <c r="H27" s="7">
        <v>0</v>
      </c>
      <c r="I27" s="3"/>
      <c r="J27" s="2"/>
      <c r="K27" s="3"/>
      <c r="L27" s="7">
        <v>0</v>
      </c>
      <c r="M27" s="3"/>
      <c r="N27" s="2"/>
      <c r="O27" s="3"/>
      <c r="P27" s="7">
        <v>0</v>
      </c>
      <c r="Q27" s="3"/>
      <c r="R27" s="2"/>
      <c r="S27" s="3"/>
      <c r="T27" s="7">
        <f>ROUND(H27+L27+P27,5)</f>
        <v>0</v>
      </c>
      <c r="U27" s="3"/>
      <c r="V27" s="2"/>
      <c r="W27" s="3"/>
      <c r="X27" s="7">
        <v>0</v>
      </c>
      <c r="Y27" s="3"/>
      <c r="Z27" s="2"/>
      <c r="AA27" s="3"/>
      <c r="AB27" s="7">
        <v>0</v>
      </c>
      <c r="AC27" s="3"/>
      <c r="AD27" s="2"/>
      <c r="AE27" s="3"/>
      <c r="AF27" s="7">
        <v>0</v>
      </c>
      <c r="AG27" s="3"/>
      <c r="AH27" s="2"/>
      <c r="AI27" s="3"/>
      <c r="AJ27" s="7">
        <f>ROUND(AB27+AF27,5)</f>
        <v>0</v>
      </c>
      <c r="AK27" s="3"/>
      <c r="AL27" s="2"/>
      <c r="AM27" s="3"/>
      <c r="AN27" s="7">
        <v>0</v>
      </c>
      <c r="AO27" s="3"/>
      <c r="AP27" s="7">
        <v>135000</v>
      </c>
      <c r="AQ27" s="3"/>
      <c r="AR27" s="7">
        <v>0</v>
      </c>
      <c r="AS27" s="3"/>
      <c r="AT27" s="2"/>
      <c r="AU27" s="3"/>
      <c r="AV27" s="7">
        <v>0</v>
      </c>
      <c r="AW27" s="3"/>
      <c r="AX27" s="2"/>
      <c r="AY27" s="3"/>
      <c r="AZ27" s="7">
        <v>0</v>
      </c>
      <c r="BA27" s="3"/>
      <c r="BB27" s="2"/>
      <c r="BC27" s="3"/>
      <c r="BD27" s="7">
        <v>0</v>
      </c>
      <c r="BE27" s="3"/>
      <c r="BF27" s="2"/>
      <c r="BG27" s="3"/>
      <c r="BH27" s="7">
        <f>ROUND(AV27+AZ27+BD27,5)</f>
        <v>0</v>
      </c>
      <c r="BI27" s="3"/>
      <c r="BJ27" s="2"/>
      <c r="BK27" s="3"/>
      <c r="BL27" s="7">
        <v>0</v>
      </c>
      <c r="BM27" s="3"/>
      <c r="BN27" s="2"/>
      <c r="BO27" s="3"/>
      <c r="BP27" s="7">
        <v>0</v>
      </c>
      <c r="BQ27" s="3"/>
      <c r="BR27" s="2"/>
      <c r="BS27" s="3"/>
      <c r="BT27" s="7">
        <v>0</v>
      </c>
      <c r="BU27" s="3"/>
      <c r="BV27" s="2"/>
      <c r="BW27" s="3"/>
      <c r="BX27" s="7">
        <f>ROUND(BL27+BP27+BT27,5)</f>
        <v>0</v>
      </c>
      <c r="BY27" s="3"/>
      <c r="BZ27" s="2"/>
      <c r="CA27" s="3"/>
      <c r="CB27" s="7">
        <f>ROUND(AJ27+AN27+AR27+BH27+BX27,5)</f>
        <v>0</v>
      </c>
      <c r="CC27" s="3"/>
      <c r="CD27" s="7">
        <f>ROUND(AL27+AP27+AT27+BJ27+BZ27,5)</f>
        <v>135000</v>
      </c>
      <c r="CE27" s="3"/>
      <c r="CF27" s="7">
        <f>ROUND(T27+X27+CB27,5)</f>
        <v>0</v>
      </c>
      <c r="CG27" s="3"/>
      <c r="CH27" s="7">
        <f>ROUND(V27+Z27+CD27,5)</f>
        <v>135000</v>
      </c>
    </row>
    <row r="28" spans="1:88" x14ac:dyDescent="0.25">
      <c r="A28" s="1"/>
      <c r="B28" s="1"/>
      <c r="C28" s="1"/>
      <c r="D28" s="1"/>
      <c r="E28" s="1"/>
      <c r="F28" s="1" t="s">
        <v>177</v>
      </c>
      <c r="G28" s="1"/>
      <c r="H28" s="2">
        <f>ROUND(SUM(H24:H27),5)</f>
        <v>0</v>
      </c>
      <c r="I28" s="3"/>
      <c r="J28" s="2"/>
      <c r="K28" s="3"/>
      <c r="L28" s="2">
        <f>ROUND(SUM(L24:L27),5)</f>
        <v>0</v>
      </c>
      <c r="M28" s="3"/>
      <c r="N28" s="2"/>
      <c r="O28" s="3"/>
      <c r="P28" s="2">
        <f>ROUND(SUM(P24:P27),5)</f>
        <v>0</v>
      </c>
      <c r="Q28" s="3"/>
      <c r="R28" s="2"/>
      <c r="S28" s="3"/>
      <c r="T28" s="2">
        <f>ROUND(H28+L28+P28,5)</f>
        <v>0</v>
      </c>
      <c r="U28" s="3"/>
      <c r="V28" s="2"/>
      <c r="W28" s="3"/>
      <c r="X28" s="2">
        <f>ROUND(SUM(X24:X27),5)</f>
        <v>250</v>
      </c>
      <c r="Y28" s="3"/>
      <c r="Z28" s="2"/>
      <c r="AA28" s="3"/>
      <c r="AB28" s="2">
        <f>ROUND(SUM(AB24:AB27),5)</f>
        <v>0</v>
      </c>
      <c r="AC28" s="3"/>
      <c r="AD28" s="2"/>
      <c r="AE28" s="3"/>
      <c r="AF28" s="2">
        <f>ROUND(SUM(AF24:AF27),5)</f>
        <v>0</v>
      </c>
      <c r="AG28" s="3"/>
      <c r="AH28" s="2"/>
      <c r="AI28" s="3"/>
      <c r="AJ28" s="2">
        <f>ROUND(AB28+AF28,5)</f>
        <v>0</v>
      </c>
      <c r="AK28" s="3"/>
      <c r="AL28" s="2"/>
      <c r="AM28" s="3"/>
      <c r="AN28" s="2">
        <f>ROUND(SUM(AN24:AN27),5)</f>
        <v>35185.01</v>
      </c>
      <c r="AO28" s="3"/>
      <c r="AP28" s="2">
        <f>ROUND(SUM(AP24:AP27),5)</f>
        <v>135000</v>
      </c>
      <c r="AQ28" s="3"/>
      <c r="AR28" s="2">
        <f>ROUND(SUM(AR24:AR27),5)</f>
        <v>0</v>
      </c>
      <c r="AS28" s="3"/>
      <c r="AT28" s="2"/>
      <c r="AU28" s="3"/>
      <c r="AV28" s="2">
        <f>ROUND(SUM(AV24:AV27),5)</f>
        <v>0</v>
      </c>
      <c r="AW28" s="3"/>
      <c r="AX28" s="2"/>
      <c r="AY28" s="3"/>
      <c r="AZ28" s="2">
        <f>ROUND(SUM(AZ24:AZ27),5)</f>
        <v>0</v>
      </c>
      <c r="BA28" s="3"/>
      <c r="BB28" s="2"/>
      <c r="BC28" s="3"/>
      <c r="BD28" s="2">
        <f>ROUND(SUM(BD24:BD27),5)</f>
        <v>0</v>
      </c>
      <c r="BE28" s="3"/>
      <c r="BF28" s="2"/>
      <c r="BG28" s="3"/>
      <c r="BH28" s="2">
        <f>ROUND(AV28+AZ28+BD28,5)</f>
        <v>0</v>
      </c>
      <c r="BI28" s="3"/>
      <c r="BJ28" s="2"/>
      <c r="BK28" s="3"/>
      <c r="BL28" s="2">
        <f>ROUND(SUM(BL24:BL27),5)</f>
        <v>0</v>
      </c>
      <c r="BM28" s="3"/>
      <c r="BN28" s="2"/>
      <c r="BO28" s="3"/>
      <c r="BP28" s="2">
        <f>ROUND(SUM(BP24:BP27),5)</f>
        <v>0</v>
      </c>
      <c r="BQ28" s="3"/>
      <c r="BR28" s="2"/>
      <c r="BS28" s="3"/>
      <c r="BT28" s="2">
        <f>ROUND(SUM(BT24:BT27),5)</f>
        <v>0</v>
      </c>
      <c r="BU28" s="3"/>
      <c r="BV28" s="2"/>
      <c r="BW28" s="3"/>
      <c r="BX28" s="2">
        <f>ROUND(BL28+BP28+BT28,5)</f>
        <v>0</v>
      </c>
      <c r="BY28" s="3"/>
      <c r="BZ28" s="2"/>
      <c r="CA28" s="3"/>
      <c r="CB28" s="2">
        <f>ROUND(AJ28+AN28+AR28+BH28+BX28,5)</f>
        <v>35185.01</v>
      </c>
      <c r="CC28" s="3"/>
      <c r="CD28" s="2">
        <f>ROUND(AL28+AP28+AT28+BJ28+BZ28,5)</f>
        <v>135000</v>
      </c>
      <c r="CE28" s="3"/>
      <c r="CF28" s="2">
        <f>ROUND(T28+X28+CB28,5)</f>
        <v>35435.01</v>
      </c>
      <c r="CG28" s="3"/>
      <c r="CH28" s="2">
        <f>ROUND(V28+Z28+CD28,5)</f>
        <v>135000</v>
      </c>
    </row>
    <row r="29" spans="1:88" x14ac:dyDescent="0.25">
      <c r="A29" s="1"/>
      <c r="B29" s="1"/>
      <c r="C29" s="1"/>
      <c r="D29" s="1"/>
      <c r="E29" s="1"/>
      <c r="F29" s="1" t="s">
        <v>132</v>
      </c>
      <c r="G29" s="1"/>
      <c r="H29" s="2"/>
      <c r="I29" s="3"/>
      <c r="J29" s="2"/>
      <c r="K29" s="3"/>
      <c r="L29" s="2"/>
      <c r="M29" s="3"/>
      <c r="N29" s="2"/>
      <c r="O29" s="3"/>
      <c r="P29" s="2"/>
      <c r="Q29" s="3"/>
      <c r="R29" s="2"/>
      <c r="S29" s="3"/>
      <c r="T29" s="2"/>
      <c r="U29" s="3"/>
      <c r="V29" s="2"/>
      <c r="W29" s="3"/>
      <c r="X29" s="2"/>
      <c r="Y29" s="3"/>
      <c r="Z29" s="2"/>
      <c r="AA29" s="3"/>
      <c r="AB29" s="2"/>
      <c r="AC29" s="3"/>
      <c r="AD29" s="2"/>
      <c r="AE29" s="3"/>
      <c r="AF29" s="2"/>
      <c r="AG29" s="3"/>
      <c r="AH29" s="2"/>
      <c r="AI29" s="3"/>
      <c r="AJ29" s="2"/>
      <c r="AK29" s="3"/>
      <c r="AL29" s="2"/>
      <c r="AM29" s="3"/>
      <c r="AN29" s="2"/>
      <c r="AO29" s="3"/>
      <c r="AP29" s="2"/>
      <c r="AQ29" s="3"/>
      <c r="AR29" s="2"/>
      <c r="AS29" s="3"/>
      <c r="AT29" s="2"/>
      <c r="AU29" s="3"/>
      <c r="AV29" s="2"/>
      <c r="AW29" s="3"/>
      <c r="AX29" s="2"/>
      <c r="AY29" s="3"/>
      <c r="AZ29" s="2"/>
      <c r="BA29" s="3"/>
      <c r="BB29" s="2"/>
      <c r="BC29" s="3"/>
      <c r="BD29" s="2"/>
      <c r="BE29" s="3"/>
      <c r="BF29" s="2"/>
      <c r="BG29" s="3"/>
      <c r="BH29" s="2"/>
      <c r="BI29" s="3"/>
      <c r="BJ29" s="2"/>
      <c r="BK29" s="3"/>
      <c r="BL29" s="2"/>
      <c r="BM29" s="3"/>
      <c r="BN29" s="2"/>
      <c r="BO29" s="3"/>
      <c r="BP29" s="2"/>
      <c r="BQ29" s="3"/>
      <c r="BR29" s="2"/>
      <c r="BS29" s="3"/>
      <c r="BT29" s="2"/>
      <c r="BU29" s="3"/>
      <c r="BV29" s="2"/>
      <c r="BW29" s="3"/>
      <c r="BX29" s="2"/>
      <c r="BY29" s="3"/>
      <c r="BZ29" s="2"/>
      <c r="CA29" s="3"/>
      <c r="CB29" s="2"/>
      <c r="CC29" s="3"/>
      <c r="CD29" s="2"/>
      <c r="CE29" s="3"/>
      <c r="CF29" s="2"/>
      <c r="CG29" s="3"/>
      <c r="CH29" s="2"/>
    </row>
    <row r="30" spans="1:88" x14ac:dyDescent="0.25">
      <c r="A30" s="1"/>
      <c r="B30" s="1"/>
      <c r="C30" s="1"/>
      <c r="D30" s="1"/>
      <c r="E30" s="1"/>
      <c r="F30" s="1"/>
      <c r="G30" s="1" t="s">
        <v>133</v>
      </c>
      <c r="H30" s="2">
        <v>0</v>
      </c>
      <c r="I30" s="3"/>
      <c r="J30" s="2"/>
      <c r="K30" s="3"/>
      <c r="L30" s="2">
        <v>0</v>
      </c>
      <c r="M30" s="3"/>
      <c r="N30" s="2"/>
      <c r="O30" s="3"/>
      <c r="P30" s="2">
        <v>0</v>
      </c>
      <c r="Q30" s="3"/>
      <c r="R30" s="2"/>
      <c r="S30" s="3"/>
      <c r="T30" s="2">
        <f t="shared" ref="T30:T39" si="8">ROUND(H30+L30+P30,5)</f>
        <v>0</v>
      </c>
      <c r="U30" s="3"/>
      <c r="V30" s="2"/>
      <c r="W30" s="3"/>
      <c r="X30" s="2">
        <v>0</v>
      </c>
      <c r="Y30" s="3"/>
      <c r="Z30" s="2"/>
      <c r="AA30" s="3"/>
      <c r="AB30" s="2">
        <v>0</v>
      </c>
      <c r="AC30" s="3"/>
      <c r="AD30" s="2"/>
      <c r="AE30" s="3"/>
      <c r="AF30" s="2">
        <v>0</v>
      </c>
      <c r="AG30" s="3"/>
      <c r="AH30" s="2"/>
      <c r="AI30" s="3"/>
      <c r="AJ30" s="2">
        <f t="shared" ref="AJ30:AJ39" si="9">ROUND(AB30+AF30,5)</f>
        <v>0</v>
      </c>
      <c r="AK30" s="3"/>
      <c r="AL30" s="2"/>
      <c r="AM30" s="3"/>
      <c r="AN30" s="2">
        <v>0</v>
      </c>
      <c r="AO30" s="3"/>
      <c r="AP30" s="2"/>
      <c r="AQ30" s="3"/>
      <c r="AR30" s="2">
        <v>0</v>
      </c>
      <c r="AS30" s="3"/>
      <c r="AT30" s="2"/>
      <c r="AU30" s="3"/>
      <c r="AV30" s="2">
        <v>0</v>
      </c>
      <c r="AW30" s="3"/>
      <c r="AX30" s="2"/>
      <c r="AY30" s="3"/>
      <c r="AZ30" s="2">
        <v>0</v>
      </c>
      <c r="BA30" s="3"/>
      <c r="BB30" s="2"/>
      <c r="BC30" s="3"/>
      <c r="BD30" s="2">
        <v>0</v>
      </c>
      <c r="BE30" s="3"/>
      <c r="BF30" s="2"/>
      <c r="BG30" s="3"/>
      <c r="BH30" s="2">
        <f t="shared" ref="BH30:BH39" si="10">ROUND(AV30+AZ30+BD30,5)</f>
        <v>0</v>
      </c>
      <c r="BI30" s="3"/>
      <c r="BJ30" s="2"/>
      <c r="BK30" s="3"/>
      <c r="BL30" s="2">
        <v>0</v>
      </c>
      <c r="BM30" s="3"/>
      <c r="BN30" s="2"/>
      <c r="BO30" s="3"/>
      <c r="BP30" s="2">
        <v>0</v>
      </c>
      <c r="BQ30" s="3"/>
      <c r="BR30" s="2"/>
      <c r="BS30" s="3"/>
      <c r="BT30" s="2">
        <v>0</v>
      </c>
      <c r="BU30" s="3"/>
      <c r="BV30" s="2"/>
      <c r="BW30" s="3"/>
      <c r="BX30" s="2">
        <f t="shared" ref="BX30:BX39" si="11">ROUND(BL30+BP30+BT30,5)</f>
        <v>0</v>
      </c>
      <c r="BY30" s="3"/>
      <c r="BZ30" s="2"/>
      <c r="CA30" s="3"/>
      <c r="CB30" s="2">
        <f t="shared" ref="CB30:CB39" si="12">ROUND(AJ30+AN30+AR30+BH30+BX30,5)</f>
        <v>0</v>
      </c>
      <c r="CC30" s="3"/>
      <c r="CD30" s="2"/>
      <c r="CE30" s="3"/>
      <c r="CF30" s="2">
        <f t="shared" ref="CF30:CF39" si="13">ROUND(T30+X30+CB30,5)</f>
        <v>0</v>
      </c>
      <c r="CG30" s="3"/>
      <c r="CH30" s="2">
        <f t="shared" ref="CH30:CH39" si="14">ROUND(V30+Z30+CD30,5)</f>
        <v>0</v>
      </c>
    </row>
    <row r="31" spans="1:88" x14ac:dyDescent="0.25">
      <c r="A31" s="1"/>
      <c r="B31" s="1"/>
      <c r="C31" s="1"/>
      <c r="D31" s="1"/>
      <c r="E31" s="1"/>
      <c r="F31" s="1"/>
      <c r="G31" s="1" t="s">
        <v>134</v>
      </c>
      <c r="H31" s="2">
        <v>0</v>
      </c>
      <c r="I31" s="3"/>
      <c r="J31" s="2"/>
      <c r="K31" s="3"/>
      <c r="L31" s="2">
        <v>0</v>
      </c>
      <c r="M31" s="3"/>
      <c r="N31" s="2"/>
      <c r="O31" s="3"/>
      <c r="P31" s="2">
        <v>0</v>
      </c>
      <c r="Q31" s="3"/>
      <c r="R31" s="2"/>
      <c r="S31" s="3"/>
      <c r="T31" s="2">
        <f t="shared" si="8"/>
        <v>0</v>
      </c>
      <c r="U31" s="3"/>
      <c r="V31" s="2"/>
      <c r="W31" s="3"/>
      <c r="X31" s="2">
        <v>0</v>
      </c>
      <c r="Y31" s="3"/>
      <c r="Z31" s="2"/>
      <c r="AA31" s="3"/>
      <c r="AB31" s="2">
        <v>0</v>
      </c>
      <c r="AC31" s="3"/>
      <c r="AD31" s="2"/>
      <c r="AE31" s="3"/>
      <c r="AF31" s="2">
        <v>0</v>
      </c>
      <c r="AG31" s="3"/>
      <c r="AH31" s="2"/>
      <c r="AI31" s="3"/>
      <c r="AJ31" s="2">
        <f t="shared" si="9"/>
        <v>0</v>
      </c>
      <c r="AK31" s="3"/>
      <c r="AL31" s="2"/>
      <c r="AM31" s="3"/>
      <c r="AN31" s="2">
        <v>0</v>
      </c>
      <c r="AO31" s="3"/>
      <c r="AP31" s="2"/>
      <c r="AQ31" s="3"/>
      <c r="AR31" s="2">
        <v>0</v>
      </c>
      <c r="AS31" s="3"/>
      <c r="AT31" s="2"/>
      <c r="AU31" s="3"/>
      <c r="AV31" s="2">
        <v>2875.31</v>
      </c>
      <c r="AW31" s="3"/>
      <c r="AX31" s="2">
        <v>0</v>
      </c>
      <c r="AY31" s="3"/>
      <c r="AZ31" s="2">
        <v>0</v>
      </c>
      <c r="BA31" s="3"/>
      <c r="BB31" s="2"/>
      <c r="BC31" s="3"/>
      <c r="BD31" s="2">
        <v>0</v>
      </c>
      <c r="BE31" s="3"/>
      <c r="BF31" s="2">
        <v>0</v>
      </c>
      <c r="BG31" s="3"/>
      <c r="BH31" s="2">
        <f t="shared" si="10"/>
        <v>2875.31</v>
      </c>
      <c r="BI31" s="3"/>
      <c r="BJ31" s="2">
        <f>ROUND(AX31+BB31+BF31,5)</f>
        <v>0</v>
      </c>
      <c r="BK31" s="3"/>
      <c r="BL31" s="2">
        <v>0</v>
      </c>
      <c r="BM31" s="3"/>
      <c r="BN31" s="2"/>
      <c r="BO31" s="3"/>
      <c r="BP31" s="2">
        <v>0</v>
      </c>
      <c r="BQ31" s="3"/>
      <c r="BR31" s="2"/>
      <c r="BS31" s="3"/>
      <c r="BT31" s="2">
        <v>0</v>
      </c>
      <c r="BU31" s="3"/>
      <c r="BV31" s="2"/>
      <c r="BW31" s="3"/>
      <c r="BX31" s="2">
        <f t="shared" si="11"/>
        <v>0</v>
      </c>
      <c r="BY31" s="3"/>
      <c r="BZ31" s="2"/>
      <c r="CA31" s="3"/>
      <c r="CB31" s="2">
        <f t="shared" si="12"/>
        <v>2875.31</v>
      </c>
      <c r="CC31" s="3"/>
      <c r="CD31" s="2">
        <f>ROUND(AL31+AP31+AT31+BJ31+BZ31,5)</f>
        <v>0</v>
      </c>
      <c r="CE31" s="3"/>
      <c r="CF31" s="2">
        <f t="shared" si="13"/>
        <v>2875.31</v>
      </c>
      <c r="CG31" s="3"/>
      <c r="CH31" s="2">
        <f t="shared" si="14"/>
        <v>0</v>
      </c>
      <c r="CI31" s="60"/>
    </row>
    <row r="32" spans="1:88" x14ac:dyDescent="0.25">
      <c r="A32" s="1"/>
      <c r="B32" s="1"/>
      <c r="C32" s="1"/>
      <c r="D32" s="1"/>
      <c r="E32" s="1"/>
      <c r="F32" s="1"/>
      <c r="G32" s="1" t="s">
        <v>135</v>
      </c>
      <c r="H32" s="2">
        <v>0</v>
      </c>
      <c r="I32" s="3"/>
      <c r="J32" s="2"/>
      <c r="K32" s="3"/>
      <c r="L32" s="2">
        <v>0</v>
      </c>
      <c r="M32" s="3"/>
      <c r="N32" s="2"/>
      <c r="O32" s="3"/>
      <c r="P32" s="2">
        <v>0</v>
      </c>
      <c r="Q32" s="3"/>
      <c r="R32" s="2"/>
      <c r="S32" s="3"/>
      <c r="T32" s="2">
        <f t="shared" si="8"/>
        <v>0</v>
      </c>
      <c r="U32" s="3"/>
      <c r="V32" s="2"/>
      <c r="W32" s="3"/>
      <c r="X32" s="2">
        <v>0</v>
      </c>
      <c r="Y32" s="3"/>
      <c r="Z32" s="2"/>
      <c r="AA32" s="3"/>
      <c r="AB32" s="2">
        <v>0</v>
      </c>
      <c r="AC32" s="3"/>
      <c r="AD32" s="2"/>
      <c r="AE32" s="3"/>
      <c r="AF32" s="2">
        <v>0</v>
      </c>
      <c r="AG32" s="3"/>
      <c r="AH32" s="2"/>
      <c r="AI32" s="3"/>
      <c r="AJ32" s="2">
        <f t="shared" si="9"/>
        <v>0</v>
      </c>
      <c r="AK32" s="3"/>
      <c r="AL32" s="2"/>
      <c r="AM32" s="3"/>
      <c r="AN32" s="2">
        <v>0</v>
      </c>
      <c r="AO32" s="3"/>
      <c r="AP32" s="2"/>
      <c r="AQ32" s="3"/>
      <c r="AR32" s="2">
        <v>0</v>
      </c>
      <c r="AS32" s="3"/>
      <c r="AT32" s="2"/>
      <c r="AU32" s="3"/>
      <c r="AV32" s="2">
        <v>0</v>
      </c>
      <c r="AW32" s="3"/>
      <c r="AX32" s="2">
        <v>0</v>
      </c>
      <c r="AY32" s="3"/>
      <c r="AZ32" s="2">
        <v>88157.9</v>
      </c>
      <c r="BA32" s="3"/>
      <c r="BB32" s="2">
        <v>107500</v>
      </c>
      <c r="BC32" s="3"/>
      <c r="BD32" s="2">
        <v>0</v>
      </c>
      <c r="BE32" s="3"/>
      <c r="BF32" s="2"/>
      <c r="BG32" s="3"/>
      <c r="BH32" s="2">
        <f t="shared" si="10"/>
        <v>88157.9</v>
      </c>
      <c r="BI32" s="3"/>
      <c r="BJ32" s="2">
        <f>ROUND(AX32+BB32+BF32,5)</f>
        <v>107500</v>
      </c>
      <c r="BK32" s="3"/>
      <c r="BL32" s="2">
        <v>0</v>
      </c>
      <c r="BM32" s="3"/>
      <c r="BN32" s="2"/>
      <c r="BO32" s="3"/>
      <c r="BP32" s="2">
        <v>0</v>
      </c>
      <c r="BQ32" s="3"/>
      <c r="BR32" s="2"/>
      <c r="BS32" s="3"/>
      <c r="BT32" s="2">
        <v>0</v>
      </c>
      <c r="BU32" s="3"/>
      <c r="BV32" s="2"/>
      <c r="BW32" s="3"/>
      <c r="BX32" s="2">
        <f t="shared" si="11"/>
        <v>0</v>
      </c>
      <c r="BY32" s="3"/>
      <c r="BZ32" s="2"/>
      <c r="CA32" s="3"/>
      <c r="CB32" s="2">
        <f t="shared" si="12"/>
        <v>88157.9</v>
      </c>
      <c r="CC32" s="3"/>
      <c r="CD32" s="2">
        <f>ROUND(AL32+AP32+AT32+BJ32+BZ32,5)</f>
        <v>107500</v>
      </c>
      <c r="CE32" s="3"/>
      <c r="CF32" s="2">
        <f t="shared" si="13"/>
        <v>88157.9</v>
      </c>
      <c r="CG32" s="3"/>
      <c r="CH32" s="2">
        <f t="shared" si="14"/>
        <v>107500</v>
      </c>
      <c r="CI32" s="60">
        <f>StmtofFinancialPosition!J17</f>
        <v>3550</v>
      </c>
      <c r="CJ32" s="59" t="s">
        <v>666</v>
      </c>
    </row>
    <row r="33" spans="1:86" x14ac:dyDescent="0.25">
      <c r="A33" s="1"/>
      <c r="B33" s="1"/>
      <c r="C33" s="1"/>
      <c r="D33" s="1"/>
      <c r="E33" s="1"/>
      <c r="F33" s="1"/>
      <c r="G33" s="1" t="s">
        <v>136</v>
      </c>
      <c r="H33" s="2">
        <v>0</v>
      </c>
      <c r="I33" s="3"/>
      <c r="J33" s="2"/>
      <c r="K33" s="3"/>
      <c r="L33" s="2">
        <v>0</v>
      </c>
      <c r="M33" s="3"/>
      <c r="N33" s="2"/>
      <c r="O33" s="3"/>
      <c r="P33" s="2">
        <v>0</v>
      </c>
      <c r="Q33" s="3"/>
      <c r="R33" s="2"/>
      <c r="S33" s="3"/>
      <c r="T33" s="2">
        <f t="shared" si="8"/>
        <v>0</v>
      </c>
      <c r="U33" s="3"/>
      <c r="V33" s="2"/>
      <c r="W33" s="3"/>
      <c r="X33" s="2">
        <v>0</v>
      </c>
      <c r="Y33" s="3"/>
      <c r="Z33" s="2"/>
      <c r="AA33" s="3"/>
      <c r="AB33" s="2">
        <v>0</v>
      </c>
      <c r="AC33" s="3"/>
      <c r="AD33" s="2"/>
      <c r="AE33" s="3"/>
      <c r="AF33" s="2">
        <v>0</v>
      </c>
      <c r="AG33" s="3"/>
      <c r="AH33" s="2"/>
      <c r="AI33" s="3"/>
      <c r="AJ33" s="2">
        <f t="shared" si="9"/>
        <v>0</v>
      </c>
      <c r="AK33" s="3"/>
      <c r="AL33" s="2"/>
      <c r="AM33" s="3"/>
      <c r="AN33" s="2">
        <v>0</v>
      </c>
      <c r="AO33" s="3"/>
      <c r="AP33" s="2"/>
      <c r="AQ33" s="3"/>
      <c r="AR33" s="2">
        <v>0</v>
      </c>
      <c r="AS33" s="3"/>
      <c r="AT33" s="2"/>
      <c r="AU33" s="3"/>
      <c r="AV33" s="2">
        <v>0</v>
      </c>
      <c r="AW33" s="3"/>
      <c r="AX33" s="2"/>
      <c r="AY33" s="3"/>
      <c r="AZ33" s="2">
        <v>1800</v>
      </c>
      <c r="BA33" s="3"/>
      <c r="BB33" s="2">
        <v>0</v>
      </c>
      <c r="BC33" s="3"/>
      <c r="BD33" s="2">
        <v>0</v>
      </c>
      <c r="BE33" s="3"/>
      <c r="BF33" s="2"/>
      <c r="BG33" s="3"/>
      <c r="BH33" s="2">
        <f t="shared" si="10"/>
        <v>1800</v>
      </c>
      <c r="BI33" s="3"/>
      <c r="BJ33" s="2">
        <f>ROUND(AX33+BB33+BF33,5)</f>
        <v>0</v>
      </c>
      <c r="BK33" s="3"/>
      <c r="BL33" s="2">
        <v>0</v>
      </c>
      <c r="BM33" s="3"/>
      <c r="BN33" s="2"/>
      <c r="BO33" s="3"/>
      <c r="BP33" s="2">
        <v>0</v>
      </c>
      <c r="BQ33" s="3"/>
      <c r="BR33" s="2"/>
      <c r="BS33" s="3"/>
      <c r="BT33" s="2">
        <v>0</v>
      </c>
      <c r="BU33" s="3"/>
      <c r="BV33" s="2"/>
      <c r="BW33" s="3"/>
      <c r="BX33" s="2">
        <f t="shared" si="11"/>
        <v>0</v>
      </c>
      <c r="BY33" s="3"/>
      <c r="BZ33" s="2"/>
      <c r="CA33" s="3"/>
      <c r="CB33" s="2">
        <f t="shared" si="12"/>
        <v>1800</v>
      </c>
      <c r="CC33" s="3"/>
      <c r="CD33" s="2">
        <f>ROUND(AL33+AP33+AT33+BJ33+BZ33,5)</f>
        <v>0</v>
      </c>
      <c r="CE33" s="3"/>
      <c r="CF33" s="2">
        <f t="shared" si="13"/>
        <v>1800</v>
      </c>
      <c r="CG33" s="3"/>
      <c r="CH33" s="2">
        <f t="shared" si="14"/>
        <v>0</v>
      </c>
    </row>
    <row r="34" spans="1:86" ht="15.75" thickBot="1" x14ac:dyDescent="0.3">
      <c r="A34" s="1"/>
      <c r="B34" s="1"/>
      <c r="C34" s="1"/>
      <c r="D34" s="1"/>
      <c r="E34" s="1"/>
      <c r="F34" s="1"/>
      <c r="G34" s="1" t="s">
        <v>137</v>
      </c>
      <c r="H34" s="4">
        <v>0</v>
      </c>
      <c r="I34" s="3"/>
      <c r="J34" s="2"/>
      <c r="K34" s="3"/>
      <c r="L34" s="4">
        <v>0</v>
      </c>
      <c r="M34" s="3"/>
      <c r="N34" s="2"/>
      <c r="O34" s="3"/>
      <c r="P34" s="4">
        <v>0</v>
      </c>
      <c r="Q34" s="3"/>
      <c r="R34" s="2"/>
      <c r="S34" s="3"/>
      <c r="T34" s="4">
        <f t="shared" si="8"/>
        <v>0</v>
      </c>
      <c r="U34" s="3"/>
      <c r="V34" s="2"/>
      <c r="W34" s="3"/>
      <c r="X34" s="4">
        <v>125</v>
      </c>
      <c r="Y34" s="3"/>
      <c r="Z34" s="4">
        <v>0</v>
      </c>
      <c r="AA34" s="3"/>
      <c r="AB34" s="4">
        <v>0</v>
      </c>
      <c r="AC34" s="3"/>
      <c r="AD34" s="2"/>
      <c r="AE34" s="3"/>
      <c r="AF34" s="4">
        <v>0</v>
      </c>
      <c r="AG34" s="3"/>
      <c r="AH34" s="2"/>
      <c r="AI34" s="3"/>
      <c r="AJ34" s="4">
        <f t="shared" si="9"/>
        <v>0</v>
      </c>
      <c r="AK34" s="3"/>
      <c r="AL34" s="2"/>
      <c r="AM34" s="3"/>
      <c r="AN34" s="4">
        <v>0</v>
      </c>
      <c r="AO34" s="3"/>
      <c r="AP34" s="2"/>
      <c r="AQ34" s="3"/>
      <c r="AR34" s="4">
        <v>0</v>
      </c>
      <c r="AS34" s="3"/>
      <c r="AT34" s="2"/>
      <c r="AU34" s="3"/>
      <c r="AV34" s="4">
        <v>0</v>
      </c>
      <c r="AW34" s="3"/>
      <c r="AX34" s="4"/>
      <c r="AY34" s="3"/>
      <c r="AZ34" s="4">
        <v>0</v>
      </c>
      <c r="BA34" s="3"/>
      <c r="BB34" s="4"/>
      <c r="BC34" s="3"/>
      <c r="BD34" s="4">
        <v>0</v>
      </c>
      <c r="BE34" s="3"/>
      <c r="BF34" s="4"/>
      <c r="BG34" s="3"/>
      <c r="BH34" s="4">
        <f t="shared" si="10"/>
        <v>0</v>
      </c>
      <c r="BI34" s="3"/>
      <c r="BJ34" s="4"/>
      <c r="BK34" s="3"/>
      <c r="BL34" s="4">
        <v>0</v>
      </c>
      <c r="BM34" s="3"/>
      <c r="BN34" s="2"/>
      <c r="BO34" s="3"/>
      <c r="BP34" s="4">
        <v>0</v>
      </c>
      <c r="BQ34" s="3"/>
      <c r="BR34" s="2"/>
      <c r="BS34" s="3"/>
      <c r="BT34" s="4">
        <v>0</v>
      </c>
      <c r="BU34" s="3"/>
      <c r="BV34" s="2"/>
      <c r="BW34" s="3"/>
      <c r="BX34" s="4">
        <f t="shared" si="11"/>
        <v>0</v>
      </c>
      <c r="BY34" s="3"/>
      <c r="BZ34" s="2"/>
      <c r="CA34" s="3"/>
      <c r="CB34" s="4">
        <f t="shared" si="12"/>
        <v>0</v>
      </c>
      <c r="CC34" s="3"/>
      <c r="CD34" s="4"/>
      <c r="CE34" s="3"/>
      <c r="CF34" s="4">
        <f t="shared" si="13"/>
        <v>125</v>
      </c>
      <c r="CG34" s="3"/>
      <c r="CH34" s="4">
        <f t="shared" si="14"/>
        <v>0</v>
      </c>
    </row>
    <row r="35" spans="1:86" ht="15.75" thickBot="1" x14ac:dyDescent="0.3">
      <c r="A35" s="1"/>
      <c r="B35" s="1"/>
      <c r="C35" s="1"/>
      <c r="D35" s="1"/>
      <c r="E35" s="1"/>
      <c r="F35" s="1" t="s">
        <v>138</v>
      </c>
      <c r="G35" s="1"/>
      <c r="H35" s="6">
        <f>ROUND(SUM(H29:H34),5)</f>
        <v>0</v>
      </c>
      <c r="I35" s="3"/>
      <c r="J35" s="2"/>
      <c r="K35" s="3"/>
      <c r="L35" s="6">
        <f>ROUND(SUM(L29:L34),5)</f>
        <v>0</v>
      </c>
      <c r="M35" s="3"/>
      <c r="N35" s="2"/>
      <c r="O35" s="3"/>
      <c r="P35" s="6">
        <f>ROUND(SUM(P29:P34),5)</f>
        <v>0</v>
      </c>
      <c r="Q35" s="3"/>
      <c r="R35" s="7"/>
      <c r="S35" s="3"/>
      <c r="T35" s="6">
        <f t="shared" si="8"/>
        <v>0</v>
      </c>
      <c r="U35" s="3"/>
      <c r="V35" s="7"/>
      <c r="W35" s="3"/>
      <c r="X35" s="6">
        <f>ROUND(SUM(X29:X34),5)</f>
        <v>125</v>
      </c>
      <c r="Y35" s="3"/>
      <c r="Z35" s="6">
        <f>ROUND(SUM(Z29:Z34),5)</f>
        <v>0</v>
      </c>
      <c r="AA35" s="3"/>
      <c r="AB35" s="6">
        <f>ROUND(SUM(AB29:AB34),5)</f>
        <v>0</v>
      </c>
      <c r="AC35" s="3"/>
      <c r="AD35" s="2"/>
      <c r="AE35" s="3"/>
      <c r="AF35" s="6">
        <f>ROUND(SUM(AF29:AF34),5)</f>
        <v>0</v>
      </c>
      <c r="AG35" s="3"/>
      <c r="AH35" s="2"/>
      <c r="AI35" s="3"/>
      <c r="AJ35" s="6">
        <f t="shared" si="9"/>
        <v>0</v>
      </c>
      <c r="AK35" s="3"/>
      <c r="AL35" s="2"/>
      <c r="AM35" s="3"/>
      <c r="AN35" s="6">
        <f>ROUND(SUM(AN29:AN34),5)</f>
        <v>0</v>
      </c>
      <c r="AO35" s="3"/>
      <c r="AP35" s="7"/>
      <c r="AQ35" s="3"/>
      <c r="AR35" s="6">
        <f>ROUND(SUM(AR29:AR34),5)</f>
        <v>0</v>
      </c>
      <c r="AS35" s="3"/>
      <c r="AT35" s="2"/>
      <c r="AU35" s="3"/>
      <c r="AV35" s="6">
        <f>ROUND(SUM(AV29:AV34),5)</f>
        <v>2875.31</v>
      </c>
      <c r="AW35" s="3"/>
      <c r="AX35" s="6">
        <f>ROUND(SUM(AX29:AX34),5)</f>
        <v>0</v>
      </c>
      <c r="AY35" s="3"/>
      <c r="AZ35" s="6">
        <f>ROUND(SUM(AZ29:AZ34),5)</f>
        <v>89957.9</v>
      </c>
      <c r="BA35" s="3"/>
      <c r="BB35" s="6">
        <f>ROUND(SUM(BB29:BB34),5)</f>
        <v>107500</v>
      </c>
      <c r="BC35" s="3"/>
      <c r="BD35" s="6">
        <f>ROUND(SUM(BD29:BD34),5)</f>
        <v>0</v>
      </c>
      <c r="BE35" s="3"/>
      <c r="BF35" s="6">
        <f>ROUND(SUM(BF29:BF34),5)</f>
        <v>0</v>
      </c>
      <c r="BG35" s="3"/>
      <c r="BH35" s="6">
        <f t="shared" si="10"/>
        <v>92833.21</v>
      </c>
      <c r="BI35" s="3"/>
      <c r="BJ35" s="6">
        <f>ROUND(AX35+BB35+BF35,5)</f>
        <v>107500</v>
      </c>
      <c r="BK35" s="3"/>
      <c r="BL35" s="6">
        <f>ROUND(SUM(BL29:BL34),5)</f>
        <v>0</v>
      </c>
      <c r="BM35" s="3"/>
      <c r="BN35" s="7"/>
      <c r="BO35" s="3"/>
      <c r="BP35" s="6">
        <f>ROUND(SUM(BP29:BP34),5)</f>
        <v>0</v>
      </c>
      <c r="BQ35" s="3"/>
      <c r="BR35" s="2"/>
      <c r="BS35" s="3"/>
      <c r="BT35" s="6">
        <f>ROUND(SUM(BT29:BT34),5)</f>
        <v>0</v>
      </c>
      <c r="BU35" s="3"/>
      <c r="BV35" s="7"/>
      <c r="BW35" s="3"/>
      <c r="BX35" s="6">
        <f t="shared" si="11"/>
        <v>0</v>
      </c>
      <c r="BY35" s="3"/>
      <c r="BZ35" s="7"/>
      <c r="CA35" s="3"/>
      <c r="CB35" s="6">
        <f t="shared" si="12"/>
        <v>92833.21</v>
      </c>
      <c r="CC35" s="3"/>
      <c r="CD35" s="6">
        <f>ROUND(AL35+AP35+AT35+BJ35+BZ35,5)</f>
        <v>107500</v>
      </c>
      <c r="CE35" s="3"/>
      <c r="CF35" s="6">
        <f t="shared" si="13"/>
        <v>92958.21</v>
      </c>
      <c r="CG35" s="3"/>
      <c r="CH35" s="6">
        <f t="shared" si="14"/>
        <v>107500</v>
      </c>
    </row>
    <row r="36" spans="1:86" x14ac:dyDescent="0.25">
      <c r="A36" s="1"/>
      <c r="B36" s="1"/>
      <c r="C36" s="1"/>
      <c r="D36" s="1"/>
      <c r="E36" s="1" t="s">
        <v>139</v>
      </c>
      <c r="F36" s="1"/>
      <c r="G36" s="1"/>
      <c r="H36" s="2">
        <f>ROUND(SUM(H18:H23)+H28+H35,5)</f>
        <v>6.89</v>
      </c>
      <c r="I36" s="3"/>
      <c r="J36" s="2"/>
      <c r="K36" s="3"/>
      <c r="L36" s="2">
        <f>ROUND(SUM(L18:L23)+L28+L35,5)</f>
        <v>0</v>
      </c>
      <c r="M36" s="3"/>
      <c r="N36" s="2"/>
      <c r="O36" s="3"/>
      <c r="P36" s="2">
        <f>ROUND(SUM(P18:P23)+P28+P35,5)</f>
        <v>7102.13</v>
      </c>
      <c r="Q36" s="3"/>
      <c r="R36" s="2">
        <f>ROUND(SUM(R18:R23)+R28+R35,5)</f>
        <v>7100</v>
      </c>
      <c r="S36" s="3"/>
      <c r="T36" s="2">
        <f t="shared" si="8"/>
        <v>7109.02</v>
      </c>
      <c r="U36" s="3"/>
      <c r="V36" s="2">
        <f>ROUND(J36+N36+R36,5)</f>
        <v>7100</v>
      </c>
      <c r="W36" s="3"/>
      <c r="X36" s="2">
        <f>ROUND(SUM(X18:X23)+X28+X35,5)</f>
        <v>2294.96</v>
      </c>
      <c r="Y36" s="3"/>
      <c r="Z36" s="2">
        <f>ROUND(SUM(Z18:Z23)+Z28+Z35,5)</f>
        <v>3000</v>
      </c>
      <c r="AA36" s="3"/>
      <c r="AB36" s="2">
        <f>ROUND(SUM(AB18:AB23)+AB28+AB35,5)</f>
        <v>5.15</v>
      </c>
      <c r="AC36" s="3"/>
      <c r="AD36" s="2"/>
      <c r="AE36" s="3"/>
      <c r="AF36" s="2">
        <f>ROUND(SUM(AF18:AF23)+AF28+AF35,5)</f>
        <v>0</v>
      </c>
      <c r="AG36" s="3"/>
      <c r="AH36" s="2"/>
      <c r="AI36" s="3"/>
      <c r="AJ36" s="2">
        <f t="shared" si="9"/>
        <v>5.15</v>
      </c>
      <c r="AK36" s="3"/>
      <c r="AL36" s="2"/>
      <c r="AM36" s="3"/>
      <c r="AN36" s="2">
        <f>ROUND(SUM(AN18:AN23)+AN28+AN35,5)</f>
        <v>35205.589999999997</v>
      </c>
      <c r="AO36" s="3"/>
      <c r="AP36" s="2">
        <f>ROUND(SUM(AP18:AP23)+AP28+AP35,5)</f>
        <v>135000</v>
      </c>
      <c r="AQ36" s="3"/>
      <c r="AR36" s="2">
        <f>ROUND(SUM(AR18:AR23)+AR28+AR35,5)</f>
        <v>3.43</v>
      </c>
      <c r="AS36" s="3"/>
      <c r="AT36" s="2"/>
      <c r="AU36" s="3"/>
      <c r="AV36" s="2">
        <f>ROUND(SUM(AV18:AV23)+AV28+AV35,5)</f>
        <v>2875.31</v>
      </c>
      <c r="AW36" s="3"/>
      <c r="AX36" s="2">
        <f>ROUND(SUM(AX18:AX23)+AX28+AX35,5)</f>
        <v>0</v>
      </c>
      <c r="AY36" s="3"/>
      <c r="AZ36" s="2">
        <f>ROUND(SUM(AZ18:AZ23)+AZ28+AZ35,5)</f>
        <v>90017.93</v>
      </c>
      <c r="BA36" s="3"/>
      <c r="BB36" s="2">
        <f>ROUND(SUM(BB18:BB23)+BB28+BB35,5)</f>
        <v>107500</v>
      </c>
      <c r="BC36" s="3"/>
      <c r="BD36" s="2">
        <f>ROUND(SUM(BD18:BD23)+BD28+BD35,5)</f>
        <v>0</v>
      </c>
      <c r="BE36" s="3"/>
      <c r="BF36" s="2">
        <f>ROUND(SUM(BF18:BF23)+BF28+BF35,5)</f>
        <v>0</v>
      </c>
      <c r="BG36" s="3"/>
      <c r="BH36" s="2">
        <f t="shared" si="10"/>
        <v>92893.24</v>
      </c>
      <c r="BI36" s="3"/>
      <c r="BJ36" s="2">
        <f>ROUND(AX36+BB36+BF36,5)</f>
        <v>107500</v>
      </c>
      <c r="BK36" s="3"/>
      <c r="BL36" s="2">
        <f>ROUND(SUM(BL18:BL23)+BL28+BL35,5)</f>
        <v>159.22</v>
      </c>
      <c r="BM36" s="3"/>
      <c r="BN36" s="2">
        <f>ROUND(SUM(BN18:BN23)+BN28+BN35,5)</f>
        <v>0</v>
      </c>
      <c r="BO36" s="3"/>
      <c r="BP36" s="2">
        <f>ROUND(SUM(BP18:BP23)+BP28+BP35,5)</f>
        <v>0</v>
      </c>
      <c r="BQ36" s="3"/>
      <c r="BR36" s="2"/>
      <c r="BS36" s="3"/>
      <c r="BT36" s="2">
        <f>ROUND(SUM(BT18:BT23)+BT28+BT35,5)</f>
        <v>61.74</v>
      </c>
      <c r="BU36" s="3"/>
      <c r="BV36" s="2">
        <f>ROUND(SUM(BV18:BV23)+BV28+BV35,5)</f>
        <v>2000</v>
      </c>
      <c r="BW36" s="3"/>
      <c r="BX36" s="2">
        <f t="shared" si="11"/>
        <v>220.96</v>
      </c>
      <c r="BY36" s="3"/>
      <c r="BZ36" s="2">
        <f>ROUND(BN36+BR36+BV36,5)</f>
        <v>2000</v>
      </c>
      <c r="CA36" s="3"/>
      <c r="CB36" s="2">
        <f t="shared" si="12"/>
        <v>128328.37</v>
      </c>
      <c r="CC36" s="3"/>
      <c r="CD36" s="2">
        <f>ROUND(AL36+AP36+AT36+BJ36+BZ36,5)</f>
        <v>244500</v>
      </c>
      <c r="CE36" s="3"/>
      <c r="CF36" s="2">
        <f t="shared" si="13"/>
        <v>137732.35</v>
      </c>
      <c r="CG36" s="3"/>
      <c r="CH36" s="2">
        <f t="shared" si="14"/>
        <v>254600</v>
      </c>
    </row>
    <row r="37" spans="1:86" x14ac:dyDescent="0.25">
      <c r="A37" s="1"/>
      <c r="B37" s="1"/>
      <c r="C37" s="1"/>
      <c r="D37" s="1"/>
      <c r="E37" s="1" t="s">
        <v>140</v>
      </c>
      <c r="F37" s="1"/>
      <c r="G37" s="1"/>
      <c r="H37" s="2">
        <v>0</v>
      </c>
      <c r="I37" s="3"/>
      <c r="J37" s="2"/>
      <c r="K37" s="3"/>
      <c r="L37" s="2">
        <v>0</v>
      </c>
      <c r="M37" s="3"/>
      <c r="N37" s="2"/>
      <c r="O37" s="3"/>
      <c r="P37" s="2">
        <v>2100</v>
      </c>
      <c r="Q37" s="3"/>
      <c r="R37" s="2">
        <v>2100</v>
      </c>
      <c r="S37" s="3"/>
      <c r="T37" s="2">
        <f t="shared" si="8"/>
        <v>2100</v>
      </c>
      <c r="U37" s="3"/>
      <c r="V37" s="2">
        <f>ROUND(J37+N37+R37,5)</f>
        <v>2100</v>
      </c>
      <c r="W37" s="3"/>
      <c r="X37" s="2">
        <v>0</v>
      </c>
      <c r="Y37" s="3"/>
      <c r="Z37" s="2"/>
      <c r="AA37" s="3"/>
      <c r="AB37" s="2">
        <v>0</v>
      </c>
      <c r="AC37" s="3"/>
      <c r="AD37" s="2"/>
      <c r="AE37" s="3"/>
      <c r="AF37" s="2">
        <v>0</v>
      </c>
      <c r="AG37" s="3"/>
      <c r="AH37" s="2"/>
      <c r="AI37" s="3"/>
      <c r="AJ37" s="2">
        <f t="shared" si="9"/>
        <v>0</v>
      </c>
      <c r="AK37" s="3"/>
      <c r="AL37" s="2"/>
      <c r="AM37" s="3"/>
      <c r="AN37" s="2">
        <v>0</v>
      </c>
      <c r="AO37" s="3"/>
      <c r="AP37" s="2"/>
      <c r="AQ37" s="3"/>
      <c r="AR37" s="2">
        <v>0</v>
      </c>
      <c r="AS37" s="3"/>
      <c r="AT37" s="2"/>
      <c r="AU37" s="3"/>
      <c r="AV37" s="2">
        <v>0</v>
      </c>
      <c r="AW37" s="3"/>
      <c r="AX37" s="2"/>
      <c r="AY37" s="3"/>
      <c r="AZ37" s="2">
        <v>0</v>
      </c>
      <c r="BA37" s="3"/>
      <c r="BB37" s="2"/>
      <c r="BC37" s="3"/>
      <c r="BD37" s="2">
        <v>0</v>
      </c>
      <c r="BE37" s="3"/>
      <c r="BF37" s="2"/>
      <c r="BG37" s="3"/>
      <c r="BH37" s="2">
        <f t="shared" si="10"/>
        <v>0</v>
      </c>
      <c r="BI37" s="3"/>
      <c r="BJ37" s="2"/>
      <c r="BK37" s="3"/>
      <c r="BL37" s="2">
        <v>0</v>
      </c>
      <c r="BM37" s="3"/>
      <c r="BN37" s="2"/>
      <c r="BO37" s="3"/>
      <c r="BP37" s="2">
        <v>0</v>
      </c>
      <c r="BQ37" s="3"/>
      <c r="BR37" s="2"/>
      <c r="BS37" s="3"/>
      <c r="BT37" s="2">
        <v>0</v>
      </c>
      <c r="BU37" s="3"/>
      <c r="BV37" s="2"/>
      <c r="BW37" s="3"/>
      <c r="BX37" s="2">
        <f t="shared" si="11"/>
        <v>0</v>
      </c>
      <c r="BY37" s="3"/>
      <c r="BZ37" s="2"/>
      <c r="CA37" s="3"/>
      <c r="CB37" s="2">
        <f t="shared" si="12"/>
        <v>0</v>
      </c>
      <c r="CC37" s="3"/>
      <c r="CD37" s="2"/>
      <c r="CE37" s="3"/>
      <c r="CF37" s="2">
        <f t="shared" si="13"/>
        <v>2100</v>
      </c>
      <c r="CG37" s="3"/>
      <c r="CH37" s="2">
        <f t="shared" si="14"/>
        <v>2100</v>
      </c>
    </row>
    <row r="38" spans="1:86" ht="15.75" thickBot="1" x14ac:dyDescent="0.3">
      <c r="A38" s="1"/>
      <c r="B38" s="1"/>
      <c r="C38" s="1"/>
      <c r="D38" s="1"/>
      <c r="E38" s="1" t="s">
        <v>141</v>
      </c>
      <c r="F38" s="1"/>
      <c r="G38" s="1"/>
      <c r="H38" s="7">
        <v>0</v>
      </c>
      <c r="I38" s="3"/>
      <c r="J38" s="7"/>
      <c r="K38" s="3"/>
      <c r="L38" s="7">
        <v>0</v>
      </c>
      <c r="M38" s="3"/>
      <c r="N38" s="2"/>
      <c r="O38" s="3"/>
      <c r="P38" s="7">
        <v>370.33</v>
      </c>
      <c r="Q38" s="3"/>
      <c r="R38" s="7">
        <v>480</v>
      </c>
      <c r="S38" s="3"/>
      <c r="T38" s="7">
        <f t="shared" si="8"/>
        <v>370.33</v>
      </c>
      <c r="U38" s="3"/>
      <c r="V38" s="7">
        <f>ROUND(J38+N38+R38,5)</f>
        <v>480</v>
      </c>
      <c r="W38" s="3"/>
      <c r="X38" s="7">
        <v>0</v>
      </c>
      <c r="Y38" s="3"/>
      <c r="Z38" s="7"/>
      <c r="AA38" s="3"/>
      <c r="AB38" s="7">
        <v>0</v>
      </c>
      <c r="AC38" s="3"/>
      <c r="AD38" s="2"/>
      <c r="AE38" s="3"/>
      <c r="AF38" s="7">
        <v>0</v>
      </c>
      <c r="AG38" s="3"/>
      <c r="AH38" s="2"/>
      <c r="AI38" s="3"/>
      <c r="AJ38" s="7">
        <f t="shared" si="9"/>
        <v>0</v>
      </c>
      <c r="AK38" s="3"/>
      <c r="AL38" s="2"/>
      <c r="AM38" s="3"/>
      <c r="AN38" s="7">
        <v>0</v>
      </c>
      <c r="AO38" s="3"/>
      <c r="AP38" s="7"/>
      <c r="AQ38" s="3"/>
      <c r="AR38" s="7">
        <v>0</v>
      </c>
      <c r="AS38" s="3"/>
      <c r="AT38" s="7"/>
      <c r="AU38" s="3"/>
      <c r="AV38" s="7">
        <v>0</v>
      </c>
      <c r="AW38" s="3"/>
      <c r="AX38" s="7"/>
      <c r="AY38" s="3"/>
      <c r="AZ38" s="7">
        <v>0</v>
      </c>
      <c r="BA38" s="3"/>
      <c r="BB38" s="7"/>
      <c r="BC38" s="3"/>
      <c r="BD38" s="7">
        <v>0</v>
      </c>
      <c r="BE38" s="3"/>
      <c r="BF38" s="7"/>
      <c r="BG38" s="3"/>
      <c r="BH38" s="7">
        <f t="shared" si="10"/>
        <v>0</v>
      </c>
      <c r="BI38" s="3"/>
      <c r="BJ38" s="7"/>
      <c r="BK38" s="3"/>
      <c r="BL38" s="7">
        <v>0</v>
      </c>
      <c r="BM38" s="3"/>
      <c r="BN38" s="7"/>
      <c r="BO38" s="3"/>
      <c r="BP38" s="7">
        <v>0</v>
      </c>
      <c r="BQ38" s="3"/>
      <c r="BR38" s="7"/>
      <c r="BS38" s="3"/>
      <c r="BT38" s="7">
        <v>0</v>
      </c>
      <c r="BU38" s="3"/>
      <c r="BV38" s="7"/>
      <c r="BW38" s="3"/>
      <c r="BX38" s="7">
        <f t="shared" si="11"/>
        <v>0</v>
      </c>
      <c r="BY38" s="3"/>
      <c r="BZ38" s="7"/>
      <c r="CA38" s="3"/>
      <c r="CB38" s="7">
        <f t="shared" si="12"/>
        <v>0</v>
      </c>
      <c r="CC38" s="3"/>
      <c r="CD38" s="7"/>
      <c r="CE38" s="3"/>
      <c r="CF38" s="7">
        <f t="shared" si="13"/>
        <v>370.33</v>
      </c>
      <c r="CG38" s="3"/>
      <c r="CH38" s="7">
        <f t="shared" si="14"/>
        <v>480</v>
      </c>
    </row>
    <row r="39" spans="1:86" x14ac:dyDescent="0.25">
      <c r="A39" s="1"/>
      <c r="B39" s="1"/>
      <c r="C39" s="1"/>
      <c r="D39" s="1" t="s">
        <v>142</v>
      </c>
      <c r="E39" s="1"/>
      <c r="F39" s="1"/>
      <c r="G39" s="1"/>
      <c r="H39" s="2">
        <f>ROUND(H5+H10+H17+SUM(H36:H38),5)</f>
        <v>6.89</v>
      </c>
      <c r="I39" s="3"/>
      <c r="J39" s="2">
        <f>ROUND(J5+J10+J17+SUM(J36:J38),5)</f>
        <v>0</v>
      </c>
      <c r="K39" s="3"/>
      <c r="L39" s="2">
        <f>ROUND(L5+L10+L17+SUM(L36:L38),5)</f>
        <v>0</v>
      </c>
      <c r="M39" s="3"/>
      <c r="N39" s="2"/>
      <c r="O39" s="3"/>
      <c r="P39" s="2">
        <f>ROUND(P5+P10+P17+SUM(P36:P38),5)</f>
        <v>190742.76</v>
      </c>
      <c r="Q39" s="3"/>
      <c r="R39" s="2">
        <f>ROUND(R5+R10+R17+SUM(R36:R38),5)</f>
        <v>194010</v>
      </c>
      <c r="S39" s="3"/>
      <c r="T39" s="2">
        <f t="shared" si="8"/>
        <v>190749.65</v>
      </c>
      <c r="U39" s="3"/>
      <c r="V39" s="2">
        <f>ROUND(J39+N39+R39,5)</f>
        <v>194010</v>
      </c>
      <c r="W39" s="3"/>
      <c r="X39" s="2">
        <f>ROUND(X5+X10+X17+SUM(X36:X38),5)</f>
        <v>86738.5</v>
      </c>
      <c r="Y39" s="3"/>
      <c r="Z39" s="2">
        <f>ROUND(Z5+Z10+Z17+SUM(Z36:Z38),5)</f>
        <v>73000</v>
      </c>
      <c r="AA39" s="3"/>
      <c r="AB39" s="2">
        <f>ROUND(AB5+AB10+AB17+SUM(AB36:AB38),5)</f>
        <v>5.15</v>
      </c>
      <c r="AC39" s="3"/>
      <c r="AD39" s="2"/>
      <c r="AE39" s="3"/>
      <c r="AF39" s="2">
        <f>ROUND(AF5+AF10+AF17+SUM(AF36:AF38),5)</f>
        <v>0</v>
      </c>
      <c r="AG39" s="3"/>
      <c r="AH39" s="2"/>
      <c r="AI39" s="3"/>
      <c r="AJ39" s="2">
        <f t="shared" si="9"/>
        <v>5.15</v>
      </c>
      <c r="AK39" s="3"/>
      <c r="AL39" s="2"/>
      <c r="AM39" s="3"/>
      <c r="AN39" s="2">
        <f>ROUND(AN5+AN10+AN17+SUM(AN36:AN38),5)</f>
        <v>38265.46</v>
      </c>
      <c r="AO39" s="3"/>
      <c r="AP39" s="2">
        <f>ROUND(AP5+AP10+AP17+SUM(AP36:AP38),5)</f>
        <v>135000</v>
      </c>
      <c r="AQ39" s="3"/>
      <c r="AR39" s="2">
        <f>ROUND(AR5+AR10+AR17+SUM(AR36:AR38),5)</f>
        <v>3.43</v>
      </c>
      <c r="AS39" s="3"/>
      <c r="AT39" s="2">
        <f>ROUND(AT5+AT10+AT17+SUM(AT36:AT38),5)</f>
        <v>0</v>
      </c>
      <c r="AU39" s="3"/>
      <c r="AV39" s="2">
        <f>ROUND(AV5+AV10+AV17+SUM(AV36:AV38),5)</f>
        <v>2875.31</v>
      </c>
      <c r="AW39" s="3"/>
      <c r="AX39" s="2">
        <f>ROUND(AX5+AX10+AX17+SUM(AX36:AX38),5)</f>
        <v>0</v>
      </c>
      <c r="AY39" s="3"/>
      <c r="AZ39" s="2">
        <f>ROUND(AZ5+AZ10+AZ17+SUM(AZ36:AZ38),5)</f>
        <v>123825.43</v>
      </c>
      <c r="BA39" s="3"/>
      <c r="BB39" s="2">
        <f>ROUND(BB5+BB10+BB17+SUM(BB36:BB38),5)</f>
        <v>113500</v>
      </c>
      <c r="BC39" s="3"/>
      <c r="BD39" s="2">
        <f>ROUND(BD5+BD10+BD17+SUM(BD36:BD38),5)</f>
        <v>0</v>
      </c>
      <c r="BE39" s="3"/>
      <c r="BF39" s="2">
        <f>ROUND(BF5+BF10+BF17+SUM(BF36:BF38),5)</f>
        <v>0</v>
      </c>
      <c r="BG39" s="3"/>
      <c r="BH39" s="2">
        <f t="shared" si="10"/>
        <v>126700.74</v>
      </c>
      <c r="BI39" s="3"/>
      <c r="BJ39" s="2">
        <f>ROUND(AX39+BB39+BF39,5)</f>
        <v>113500</v>
      </c>
      <c r="BK39" s="3"/>
      <c r="BL39" s="2">
        <f>ROUND(BL5+BL10+BL17+SUM(BL36:BL38),5)</f>
        <v>33231.56</v>
      </c>
      <c r="BM39" s="3"/>
      <c r="BN39" s="2">
        <f>ROUND(BN5+BN10+BN17+SUM(BN36:BN38),5)</f>
        <v>0</v>
      </c>
      <c r="BO39" s="3"/>
      <c r="BP39" s="2">
        <f>ROUND(BP5+BP10+BP17+SUM(BP36:BP38),5)</f>
        <v>27349.69</v>
      </c>
      <c r="BQ39" s="3"/>
      <c r="BR39" s="2">
        <f>ROUND(BR5+BR10+BR17+SUM(BR36:BR38),5)</f>
        <v>25000</v>
      </c>
      <c r="BS39" s="3"/>
      <c r="BT39" s="2">
        <f>ROUND(BT5+BT10+BT17+SUM(BT36:BT38),5)</f>
        <v>7202.74</v>
      </c>
      <c r="BU39" s="3"/>
      <c r="BV39" s="2">
        <f>ROUND(BV5+BV10+BV17+SUM(BV36:BV38),5)</f>
        <v>12000</v>
      </c>
      <c r="BW39" s="3"/>
      <c r="BX39" s="2">
        <f t="shared" si="11"/>
        <v>67783.990000000005</v>
      </c>
      <c r="BY39" s="3"/>
      <c r="BZ39" s="2">
        <f>ROUND(BN39+BR39+BV39,5)</f>
        <v>37000</v>
      </c>
      <c r="CA39" s="3"/>
      <c r="CB39" s="2">
        <f t="shared" si="12"/>
        <v>232758.77</v>
      </c>
      <c r="CC39" s="3"/>
      <c r="CD39" s="2">
        <f>ROUND(AL39+AP39+AT39+BJ39+BZ39,5)</f>
        <v>285500</v>
      </c>
      <c r="CE39" s="3"/>
      <c r="CF39" s="2">
        <f t="shared" si="13"/>
        <v>510246.92</v>
      </c>
      <c r="CG39" s="3"/>
      <c r="CH39" s="2">
        <f t="shared" si="14"/>
        <v>552510</v>
      </c>
    </row>
    <row r="40" spans="1:86" x14ac:dyDescent="0.25">
      <c r="A40" s="1"/>
      <c r="B40" s="1"/>
      <c r="C40" s="1"/>
      <c r="D40" s="1" t="s">
        <v>143</v>
      </c>
      <c r="E40" s="1"/>
      <c r="F40" s="1"/>
      <c r="G40" s="1"/>
      <c r="H40" s="2"/>
      <c r="I40" s="3"/>
      <c r="J40" s="2"/>
      <c r="K40" s="3"/>
      <c r="L40" s="2"/>
      <c r="M40" s="3"/>
      <c r="N40" s="2"/>
      <c r="O40" s="3"/>
      <c r="P40" s="2"/>
      <c r="Q40" s="3"/>
      <c r="R40" s="2"/>
      <c r="S40" s="3"/>
      <c r="T40" s="2"/>
      <c r="U40" s="3"/>
      <c r="V40" s="2"/>
      <c r="W40" s="3"/>
      <c r="X40" s="2"/>
      <c r="Y40" s="3"/>
      <c r="Z40" s="2"/>
      <c r="AA40" s="3"/>
      <c r="AB40" s="2"/>
      <c r="AC40" s="3"/>
      <c r="AD40" s="2"/>
      <c r="AE40" s="3"/>
      <c r="AF40" s="2"/>
      <c r="AG40" s="3"/>
      <c r="AH40" s="2"/>
      <c r="AI40" s="3"/>
      <c r="AJ40" s="2"/>
      <c r="AK40" s="3"/>
      <c r="AL40" s="2"/>
      <c r="AM40" s="3"/>
      <c r="AN40" s="2"/>
      <c r="AO40" s="3"/>
      <c r="AP40" s="2"/>
      <c r="AQ40" s="3"/>
      <c r="AR40" s="2"/>
      <c r="AS40" s="3"/>
      <c r="AT40" s="2"/>
      <c r="AU40" s="3"/>
      <c r="AV40" s="2"/>
      <c r="AW40" s="3"/>
      <c r="AX40" s="2"/>
      <c r="AY40" s="3"/>
      <c r="AZ40" s="2"/>
      <c r="BA40" s="3"/>
      <c r="BB40" s="2"/>
      <c r="BC40" s="3"/>
      <c r="BD40" s="2"/>
      <c r="BE40" s="3"/>
      <c r="BF40" s="2"/>
      <c r="BG40" s="3"/>
      <c r="BH40" s="2"/>
      <c r="BI40" s="3"/>
      <c r="BJ40" s="2"/>
      <c r="BK40" s="3"/>
      <c r="BL40" s="2"/>
      <c r="BM40" s="3"/>
      <c r="BN40" s="2"/>
      <c r="BO40" s="3"/>
      <c r="BP40" s="2"/>
      <c r="BQ40" s="3"/>
      <c r="BR40" s="2"/>
      <c r="BS40" s="3"/>
      <c r="BT40" s="2"/>
      <c r="BU40" s="3"/>
      <c r="BV40" s="2"/>
      <c r="BW40" s="3"/>
      <c r="BX40" s="2"/>
      <c r="BY40" s="3"/>
      <c r="BZ40" s="2"/>
      <c r="CA40" s="3"/>
      <c r="CB40" s="2"/>
      <c r="CC40" s="3"/>
      <c r="CD40" s="2"/>
      <c r="CE40" s="3"/>
      <c r="CF40" s="2"/>
      <c r="CG40" s="3"/>
      <c r="CH40" s="2"/>
    </row>
    <row r="41" spans="1:86" ht="15.75" thickBot="1" x14ac:dyDescent="0.3">
      <c r="A41" s="1"/>
      <c r="B41" s="1"/>
      <c r="C41" s="1"/>
      <c r="D41" s="1"/>
      <c r="E41" s="1" t="s">
        <v>144</v>
      </c>
      <c r="F41" s="1"/>
      <c r="G41" s="1"/>
      <c r="H41" s="4">
        <v>0</v>
      </c>
      <c r="I41" s="3"/>
      <c r="J41" s="2"/>
      <c r="K41" s="3"/>
      <c r="L41" s="4">
        <v>0</v>
      </c>
      <c r="M41" s="3"/>
      <c r="N41" s="2"/>
      <c r="O41" s="3"/>
      <c r="P41" s="4">
        <v>0</v>
      </c>
      <c r="Q41" s="3"/>
      <c r="R41" s="2"/>
      <c r="S41" s="3"/>
      <c r="T41" s="4">
        <f>ROUND(H41+L41+P41,5)</f>
        <v>0</v>
      </c>
      <c r="U41" s="3"/>
      <c r="V41" s="2"/>
      <c r="W41" s="3"/>
      <c r="X41" s="4">
        <v>69.650000000000006</v>
      </c>
      <c r="Y41" s="3"/>
      <c r="Z41" s="4">
        <v>0</v>
      </c>
      <c r="AA41" s="3"/>
      <c r="AB41" s="4">
        <v>0</v>
      </c>
      <c r="AC41" s="3"/>
      <c r="AD41" s="2"/>
      <c r="AE41" s="3"/>
      <c r="AF41" s="4">
        <v>0</v>
      </c>
      <c r="AG41" s="3"/>
      <c r="AH41" s="2"/>
      <c r="AI41" s="3"/>
      <c r="AJ41" s="4">
        <f>ROUND(AB41+AF41,5)</f>
        <v>0</v>
      </c>
      <c r="AK41" s="3"/>
      <c r="AL41" s="2"/>
      <c r="AM41" s="3"/>
      <c r="AN41" s="4">
        <v>0</v>
      </c>
      <c r="AO41" s="3"/>
      <c r="AP41" s="2"/>
      <c r="AQ41" s="3"/>
      <c r="AR41" s="4">
        <v>0</v>
      </c>
      <c r="AS41" s="3"/>
      <c r="AT41" s="2"/>
      <c r="AU41" s="3"/>
      <c r="AV41" s="4">
        <v>0</v>
      </c>
      <c r="AW41" s="3"/>
      <c r="AX41" s="2"/>
      <c r="AY41" s="3"/>
      <c r="AZ41" s="4">
        <v>0</v>
      </c>
      <c r="BA41" s="3"/>
      <c r="BB41" s="2"/>
      <c r="BC41" s="3"/>
      <c r="BD41" s="4">
        <v>0</v>
      </c>
      <c r="BE41" s="3"/>
      <c r="BF41" s="2"/>
      <c r="BG41" s="3"/>
      <c r="BH41" s="4">
        <f>ROUND(AV41+AZ41+BD41,5)</f>
        <v>0</v>
      </c>
      <c r="BI41" s="3"/>
      <c r="BJ41" s="2"/>
      <c r="BK41" s="3"/>
      <c r="BL41" s="4">
        <v>0</v>
      </c>
      <c r="BM41" s="3"/>
      <c r="BN41" s="2"/>
      <c r="BO41" s="3"/>
      <c r="BP41" s="4">
        <v>0</v>
      </c>
      <c r="BQ41" s="3"/>
      <c r="BR41" s="2"/>
      <c r="BS41" s="3"/>
      <c r="BT41" s="4">
        <v>0</v>
      </c>
      <c r="BU41" s="3"/>
      <c r="BV41" s="2"/>
      <c r="BW41" s="3"/>
      <c r="BX41" s="4">
        <f>ROUND(BL41+BP41+BT41,5)</f>
        <v>0</v>
      </c>
      <c r="BY41" s="3"/>
      <c r="BZ41" s="2"/>
      <c r="CA41" s="3"/>
      <c r="CB41" s="4">
        <f>ROUND(AJ41+AN41+AR41+BH41+BX41,5)</f>
        <v>0</v>
      </c>
      <c r="CC41" s="3"/>
      <c r="CD41" s="2"/>
      <c r="CE41" s="3"/>
      <c r="CF41" s="4">
        <f>ROUND(T41+X41+CB41,5)</f>
        <v>69.650000000000006</v>
      </c>
      <c r="CG41" s="3"/>
      <c r="CH41" s="4">
        <f>ROUND(V41+Z41+CD41,5)</f>
        <v>0</v>
      </c>
    </row>
    <row r="42" spans="1:86" ht="15.75" thickBot="1" x14ac:dyDescent="0.3">
      <c r="A42" s="1"/>
      <c r="B42" s="1"/>
      <c r="C42" s="1"/>
      <c r="D42" s="1" t="s">
        <v>145</v>
      </c>
      <c r="E42" s="1"/>
      <c r="F42" s="1"/>
      <c r="G42" s="1"/>
      <c r="H42" s="6">
        <f>ROUND(SUM(H40:H41),5)</f>
        <v>0</v>
      </c>
      <c r="I42" s="3"/>
      <c r="J42" s="7"/>
      <c r="K42" s="3"/>
      <c r="L42" s="6">
        <f>ROUND(SUM(L40:L41),5)</f>
        <v>0</v>
      </c>
      <c r="M42" s="3"/>
      <c r="N42" s="2"/>
      <c r="O42" s="3"/>
      <c r="P42" s="6">
        <f>ROUND(SUM(P40:P41),5)</f>
        <v>0</v>
      </c>
      <c r="Q42" s="3"/>
      <c r="R42" s="7"/>
      <c r="S42" s="3"/>
      <c r="T42" s="6">
        <f>ROUND(H42+L42+P42,5)</f>
        <v>0</v>
      </c>
      <c r="U42" s="3"/>
      <c r="V42" s="7"/>
      <c r="W42" s="3"/>
      <c r="X42" s="6">
        <f>ROUND(SUM(X40:X41),5)</f>
        <v>69.650000000000006</v>
      </c>
      <c r="Y42" s="3"/>
      <c r="Z42" s="6">
        <f>ROUND(SUM(Z40:Z41),5)</f>
        <v>0</v>
      </c>
      <c r="AA42" s="3"/>
      <c r="AB42" s="6">
        <f>ROUND(SUM(AB40:AB41),5)</f>
        <v>0</v>
      </c>
      <c r="AC42" s="3"/>
      <c r="AD42" s="2"/>
      <c r="AE42" s="3"/>
      <c r="AF42" s="6">
        <f>ROUND(SUM(AF40:AF41),5)</f>
        <v>0</v>
      </c>
      <c r="AG42" s="3"/>
      <c r="AH42" s="2"/>
      <c r="AI42" s="3"/>
      <c r="AJ42" s="6">
        <f>ROUND(AB42+AF42,5)</f>
        <v>0</v>
      </c>
      <c r="AK42" s="3"/>
      <c r="AL42" s="2"/>
      <c r="AM42" s="3"/>
      <c r="AN42" s="6">
        <f>ROUND(SUM(AN40:AN41),5)</f>
        <v>0</v>
      </c>
      <c r="AO42" s="3"/>
      <c r="AP42" s="7"/>
      <c r="AQ42" s="3"/>
      <c r="AR42" s="6">
        <f>ROUND(SUM(AR40:AR41),5)</f>
        <v>0</v>
      </c>
      <c r="AS42" s="3"/>
      <c r="AT42" s="7"/>
      <c r="AU42" s="3"/>
      <c r="AV42" s="6">
        <f>ROUND(SUM(AV40:AV41),5)</f>
        <v>0</v>
      </c>
      <c r="AW42" s="3"/>
      <c r="AX42" s="7"/>
      <c r="AY42" s="3"/>
      <c r="AZ42" s="6">
        <f>ROUND(SUM(AZ40:AZ41),5)</f>
        <v>0</v>
      </c>
      <c r="BA42" s="3"/>
      <c r="BB42" s="7"/>
      <c r="BC42" s="3"/>
      <c r="BD42" s="6">
        <f>ROUND(SUM(BD40:BD41),5)</f>
        <v>0</v>
      </c>
      <c r="BE42" s="3"/>
      <c r="BF42" s="7"/>
      <c r="BG42" s="3"/>
      <c r="BH42" s="6">
        <f>ROUND(AV42+AZ42+BD42,5)</f>
        <v>0</v>
      </c>
      <c r="BI42" s="3"/>
      <c r="BJ42" s="7"/>
      <c r="BK42" s="3"/>
      <c r="BL42" s="6">
        <f>ROUND(SUM(BL40:BL41),5)</f>
        <v>0</v>
      </c>
      <c r="BM42" s="3"/>
      <c r="BN42" s="7"/>
      <c r="BO42" s="3"/>
      <c r="BP42" s="6">
        <f>ROUND(SUM(BP40:BP41),5)</f>
        <v>0</v>
      </c>
      <c r="BQ42" s="3"/>
      <c r="BR42" s="7"/>
      <c r="BS42" s="3"/>
      <c r="BT42" s="6">
        <f>ROUND(SUM(BT40:BT41),5)</f>
        <v>0</v>
      </c>
      <c r="BU42" s="3"/>
      <c r="BV42" s="7"/>
      <c r="BW42" s="3"/>
      <c r="BX42" s="6">
        <f>ROUND(BL42+BP42+BT42,5)</f>
        <v>0</v>
      </c>
      <c r="BY42" s="3"/>
      <c r="BZ42" s="7"/>
      <c r="CA42" s="3"/>
      <c r="CB42" s="6">
        <f>ROUND(AJ42+AN42+AR42+BH42+BX42,5)</f>
        <v>0</v>
      </c>
      <c r="CC42" s="3"/>
      <c r="CD42" s="7"/>
      <c r="CE42" s="3"/>
      <c r="CF42" s="6">
        <f>ROUND(T42+X42+CB42,5)</f>
        <v>69.650000000000006</v>
      </c>
      <c r="CG42" s="3"/>
      <c r="CH42" s="6">
        <f>ROUND(V42+Z42+CD42,5)</f>
        <v>0</v>
      </c>
    </row>
    <row r="43" spans="1:86" x14ac:dyDescent="0.25">
      <c r="A43" s="1"/>
      <c r="B43" s="1"/>
      <c r="C43" s="1" t="s">
        <v>146</v>
      </c>
      <c r="D43" s="1"/>
      <c r="E43" s="1"/>
      <c r="F43" s="1"/>
      <c r="G43" s="1"/>
      <c r="H43" s="2">
        <f>ROUND(H39-H42,5)</f>
        <v>6.89</v>
      </c>
      <c r="I43" s="3"/>
      <c r="J43" s="2">
        <f>ROUND(J39-J42,5)</f>
        <v>0</v>
      </c>
      <c r="K43" s="3"/>
      <c r="L43" s="2">
        <f>ROUND(L39-L42,5)</f>
        <v>0</v>
      </c>
      <c r="M43" s="3"/>
      <c r="N43" s="2"/>
      <c r="O43" s="3"/>
      <c r="P43" s="2">
        <f>ROUND(P39-P42,5)</f>
        <v>190742.76</v>
      </c>
      <c r="Q43" s="3"/>
      <c r="R43" s="2">
        <f>ROUND(R39-R42,5)</f>
        <v>194010</v>
      </c>
      <c r="S43" s="3"/>
      <c r="T43" s="2">
        <f>ROUND(H43+L43+P43,5)</f>
        <v>190749.65</v>
      </c>
      <c r="U43" s="3"/>
      <c r="V43" s="2">
        <f>ROUND(J43+N43+R43,5)</f>
        <v>194010</v>
      </c>
      <c r="W43" s="3"/>
      <c r="X43" s="2">
        <f>ROUND(X39-X42,5)</f>
        <v>86668.85</v>
      </c>
      <c r="Y43" s="3"/>
      <c r="Z43" s="2">
        <f>ROUND(Z39-Z42,5)</f>
        <v>73000</v>
      </c>
      <c r="AA43" s="3"/>
      <c r="AB43" s="2">
        <f>ROUND(AB39-AB42,5)</f>
        <v>5.15</v>
      </c>
      <c r="AC43" s="3"/>
      <c r="AD43" s="2"/>
      <c r="AE43" s="3"/>
      <c r="AF43" s="2">
        <f>ROUND(AF39-AF42,5)</f>
        <v>0</v>
      </c>
      <c r="AG43" s="3"/>
      <c r="AH43" s="2"/>
      <c r="AI43" s="3"/>
      <c r="AJ43" s="2">
        <f>ROUND(AB43+AF43,5)</f>
        <v>5.15</v>
      </c>
      <c r="AK43" s="3"/>
      <c r="AL43" s="2"/>
      <c r="AM43" s="3"/>
      <c r="AN43" s="2">
        <f>ROUND(AN39-AN42,5)</f>
        <v>38265.46</v>
      </c>
      <c r="AO43" s="3"/>
      <c r="AP43" s="2">
        <f>ROUND(AP39-AP42,5)</f>
        <v>135000</v>
      </c>
      <c r="AQ43" s="3"/>
      <c r="AR43" s="2">
        <f>ROUND(AR39-AR42,5)</f>
        <v>3.43</v>
      </c>
      <c r="AS43" s="3"/>
      <c r="AT43" s="2">
        <f>ROUND(AT39-AT42,5)</f>
        <v>0</v>
      </c>
      <c r="AU43" s="3"/>
      <c r="AV43" s="2">
        <f>ROUND(AV39-AV42,5)</f>
        <v>2875.31</v>
      </c>
      <c r="AW43" s="3"/>
      <c r="AX43" s="2">
        <f>ROUND(AX39-AX42,5)</f>
        <v>0</v>
      </c>
      <c r="AY43" s="3"/>
      <c r="AZ43" s="2">
        <f>ROUND(AZ39-AZ42,5)</f>
        <v>123825.43</v>
      </c>
      <c r="BA43" s="3"/>
      <c r="BB43" s="2">
        <f>ROUND(BB39-BB42,5)</f>
        <v>113500</v>
      </c>
      <c r="BC43" s="3"/>
      <c r="BD43" s="2">
        <f>ROUND(BD39-BD42,5)</f>
        <v>0</v>
      </c>
      <c r="BE43" s="3"/>
      <c r="BF43" s="2">
        <f>ROUND(BF39-BF42,5)</f>
        <v>0</v>
      </c>
      <c r="BG43" s="3"/>
      <c r="BH43" s="2">
        <f>ROUND(AV43+AZ43+BD43,5)</f>
        <v>126700.74</v>
      </c>
      <c r="BI43" s="3"/>
      <c r="BJ43" s="2">
        <f>ROUND(AX43+BB43+BF43,5)</f>
        <v>113500</v>
      </c>
      <c r="BK43" s="3"/>
      <c r="BL43" s="2">
        <f>ROUND(BL39-BL42,5)</f>
        <v>33231.56</v>
      </c>
      <c r="BM43" s="3"/>
      <c r="BN43" s="2">
        <f>ROUND(BN39-BN42,5)</f>
        <v>0</v>
      </c>
      <c r="BO43" s="3"/>
      <c r="BP43" s="2">
        <f>ROUND(BP39-BP42,5)</f>
        <v>27349.69</v>
      </c>
      <c r="BQ43" s="3"/>
      <c r="BR43" s="2">
        <f>ROUND(BR39-BR42,5)</f>
        <v>25000</v>
      </c>
      <c r="BS43" s="3"/>
      <c r="BT43" s="2">
        <f>ROUND(BT39-BT42,5)</f>
        <v>7202.74</v>
      </c>
      <c r="BU43" s="3"/>
      <c r="BV43" s="2">
        <f>ROUND(BV39-BV42,5)</f>
        <v>12000</v>
      </c>
      <c r="BW43" s="3"/>
      <c r="BX43" s="2">
        <f>ROUND(BL43+BP43+BT43,5)</f>
        <v>67783.990000000005</v>
      </c>
      <c r="BY43" s="3"/>
      <c r="BZ43" s="2">
        <f>ROUND(BN43+BR43+BV43,5)</f>
        <v>37000</v>
      </c>
      <c r="CA43" s="3"/>
      <c r="CB43" s="2">
        <f>ROUND(AJ43+AN43+AR43+BH43+BX43,5)</f>
        <v>232758.77</v>
      </c>
      <c r="CC43" s="3"/>
      <c r="CD43" s="2">
        <f>ROUND(AL43+AP43+AT43+BJ43+BZ43,5)</f>
        <v>285500</v>
      </c>
      <c r="CE43" s="3"/>
      <c r="CF43" s="2">
        <f>ROUND(T43+X43+CB43,5)</f>
        <v>510177.27</v>
      </c>
      <c r="CG43" s="3"/>
      <c r="CH43" s="2">
        <f>ROUND(V43+Z43+CD43,5)</f>
        <v>552510</v>
      </c>
    </row>
    <row r="44" spans="1:86" x14ac:dyDescent="0.25">
      <c r="A44" s="1"/>
      <c r="B44" s="1"/>
      <c r="C44" s="1"/>
      <c r="D44" s="1" t="s">
        <v>147</v>
      </c>
      <c r="E44" s="1"/>
      <c r="F44" s="1"/>
      <c r="G44" s="1"/>
      <c r="H44" s="2"/>
      <c r="I44" s="3"/>
      <c r="J44" s="2"/>
      <c r="K44" s="3"/>
      <c r="L44" s="2"/>
      <c r="M44" s="3"/>
      <c r="N44" s="2"/>
      <c r="O44" s="3"/>
      <c r="P44" s="2"/>
      <c r="Q44" s="3"/>
      <c r="R44" s="2"/>
      <c r="S44" s="3"/>
      <c r="T44" s="2"/>
      <c r="U44" s="3"/>
      <c r="V44" s="2"/>
      <c r="W44" s="3"/>
      <c r="X44" s="2"/>
      <c r="Y44" s="3"/>
      <c r="Z44" s="2"/>
      <c r="AA44" s="3"/>
      <c r="AB44" s="2"/>
      <c r="AC44" s="3"/>
      <c r="AD44" s="2"/>
      <c r="AE44" s="3"/>
      <c r="AF44" s="2"/>
      <c r="AG44" s="3"/>
      <c r="AH44" s="2"/>
      <c r="AI44" s="3"/>
      <c r="AJ44" s="2"/>
      <c r="AK44" s="3"/>
      <c r="AL44" s="2"/>
      <c r="AM44" s="3"/>
      <c r="AN44" s="2"/>
      <c r="AO44" s="3"/>
      <c r="AP44" s="2"/>
      <c r="AQ44" s="3"/>
      <c r="AR44" s="2"/>
      <c r="AS44" s="3"/>
      <c r="AT44" s="2"/>
      <c r="AU44" s="3"/>
      <c r="AV44" s="2"/>
      <c r="AW44" s="3"/>
      <c r="AX44" s="2"/>
      <c r="AY44" s="3"/>
      <c r="AZ44" s="2"/>
      <c r="BA44" s="3"/>
      <c r="BB44" s="2"/>
      <c r="BC44" s="3"/>
      <c r="BD44" s="2"/>
      <c r="BE44" s="3"/>
      <c r="BF44" s="2"/>
      <c r="BG44" s="3"/>
      <c r="BH44" s="2"/>
      <c r="BI44" s="3"/>
      <c r="BJ44" s="2"/>
      <c r="BK44" s="3"/>
      <c r="BL44" s="2"/>
      <c r="BM44" s="3"/>
      <c r="BN44" s="2"/>
      <c r="BO44" s="3"/>
      <c r="BP44" s="2"/>
      <c r="BQ44" s="3"/>
      <c r="BR44" s="2"/>
      <c r="BS44" s="3"/>
      <c r="BT44" s="2"/>
      <c r="BU44" s="3"/>
      <c r="BV44" s="2"/>
      <c r="BW44" s="3"/>
      <c r="BX44" s="2"/>
      <c r="BY44" s="3"/>
      <c r="BZ44" s="2"/>
      <c r="CA44" s="3"/>
      <c r="CB44" s="2"/>
      <c r="CC44" s="3"/>
      <c r="CD44" s="2"/>
      <c r="CE44" s="3"/>
      <c r="CF44" s="2"/>
      <c r="CG44" s="3"/>
      <c r="CH44" s="2"/>
    </row>
    <row r="45" spans="1:86" x14ac:dyDescent="0.25">
      <c r="A45" s="1"/>
      <c r="B45" s="1"/>
      <c r="C45" s="1"/>
      <c r="D45" s="1"/>
      <c r="E45" s="1" t="s">
        <v>148</v>
      </c>
      <c r="F45" s="1"/>
      <c r="G45" s="1"/>
      <c r="H45" s="2">
        <v>9805.6</v>
      </c>
      <c r="I45" s="3"/>
      <c r="J45" s="2">
        <v>9483</v>
      </c>
      <c r="K45" s="3"/>
      <c r="L45" s="2">
        <v>0</v>
      </c>
      <c r="M45" s="3"/>
      <c r="N45" s="2"/>
      <c r="O45" s="3"/>
      <c r="P45" s="2">
        <v>25648</v>
      </c>
      <c r="Q45" s="3"/>
      <c r="R45" s="2">
        <v>24342</v>
      </c>
      <c r="S45" s="3"/>
      <c r="T45" s="2">
        <f t="shared" ref="T45:T66" si="15">ROUND(H45+L45+P45,5)</f>
        <v>35453.599999999999</v>
      </c>
      <c r="U45" s="3"/>
      <c r="V45" s="2">
        <f t="shared" ref="V45:V61" si="16">ROUND(J45+N45+R45,5)</f>
        <v>33825</v>
      </c>
      <c r="W45" s="3"/>
      <c r="X45" s="2">
        <v>25860.400000000001</v>
      </c>
      <c r="Y45" s="3"/>
      <c r="Z45" s="2">
        <v>27763</v>
      </c>
      <c r="AA45" s="3"/>
      <c r="AB45" s="2">
        <v>4736.6400000000003</v>
      </c>
      <c r="AC45" s="3"/>
      <c r="AD45" s="2">
        <v>4627</v>
      </c>
      <c r="AE45" s="3"/>
      <c r="AF45" s="2">
        <v>0</v>
      </c>
      <c r="AG45" s="3"/>
      <c r="AH45" s="2">
        <v>0</v>
      </c>
      <c r="AI45" s="3"/>
      <c r="AJ45" s="2">
        <f t="shared" ref="AJ45:AJ66" si="17">ROUND(AB45+AF45,5)</f>
        <v>4736.6400000000003</v>
      </c>
      <c r="AK45" s="3"/>
      <c r="AL45" s="2">
        <f>ROUND(AD45+AH45,5)</f>
        <v>4627</v>
      </c>
      <c r="AM45" s="3"/>
      <c r="AN45" s="2">
        <v>14681.13</v>
      </c>
      <c r="AO45" s="3"/>
      <c r="AP45" s="2">
        <v>22801</v>
      </c>
      <c r="AQ45" s="3"/>
      <c r="AR45" s="2">
        <v>3099.76</v>
      </c>
      <c r="AS45" s="3"/>
      <c r="AT45" s="2">
        <v>3611</v>
      </c>
      <c r="AU45" s="3"/>
      <c r="AV45" s="2">
        <v>0</v>
      </c>
      <c r="AW45" s="3"/>
      <c r="AX45" s="2">
        <v>0</v>
      </c>
      <c r="AY45" s="3"/>
      <c r="AZ45" s="2">
        <v>47208.81</v>
      </c>
      <c r="BA45" s="3"/>
      <c r="BB45" s="2">
        <v>49385</v>
      </c>
      <c r="BC45" s="3"/>
      <c r="BD45" s="2">
        <v>0</v>
      </c>
      <c r="BE45" s="3"/>
      <c r="BF45" s="2"/>
      <c r="BG45" s="3"/>
      <c r="BH45" s="2">
        <f t="shared" ref="BH45:BH66" si="18">ROUND(AV45+AZ45+BD45,5)</f>
        <v>47208.81</v>
      </c>
      <c r="BI45" s="3"/>
      <c r="BJ45" s="2">
        <f>ROUND(AX45+BB45+BF45,5)</f>
        <v>49385</v>
      </c>
      <c r="BK45" s="3"/>
      <c r="BL45" s="2">
        <v>12233.27</v>
      </c>
      <c r="BM45" s="3"/>
      <c r="BN45" s="2">
        <v>0</v>
      </c>
      <c r="BO45" s="3"/>
      <c r="BP45" s="2">
        <v>39430.99</v>
      </c>
      <c r="BQ45" s="3"/>
      <c r="BR45" s="2">
        <v>41640</v>
      </c>
      <c r="BS45" s="3"/>
      <c r="BT45" s="2">
        <v>92820.37</v>
      </c>
      <c r="BU45" s="3"/>
      <c r="BV45" s="2">
        <v>103967</v>
      </c>
      <c r="BW45" s="3"/>
      <c r="BX45" s="2">
        <f t="shared" ref="BX45:BX66" si="19">ROUND(BL45+BP45+BT45,5)</f>
        <v>144484.63</v>
      </c>
      <c r="BY45" s="3"/>
      <c r="BZ45" s="2">
        <f>ROUND(BN45+BR45+BV45,5)</f>
        <v>145607</v>
      </c>
      <c r="CA45" s="3"/>
      <c r="CB45" s="2">
        <f t="shared" ref="CB45:CB66" si="20">ROUND(AJ45+AN45+AR45+BH45+BX45,5)</f>
        <v>214210.97</v>
      </c>
      <c r="CC45" s="3"/>
      <c r="CD45" s="2">
        <f>ROUND(AL45+AP45+AT45+BJ45+BZ45,5)</f>
        <v>226031</v>
      </c>
      <c r="CE45" s="3"/>
      <c r="CF45" s="2">
        <f t="shared" ref="CF45:CF66" si="21">ROUND(T45+X45+CB45,5)</f>
        <v>275524.96999999997</v>
      </c>
      <c r="CG45" s="3"/>
      <c r="CH45" s="2">
        <f t="shared" ref="CH45:CH66" si="22">ROUND(V45+Z45+CD45,5)</f>
        <v>287619</v>
      </c>
    </row>
    <row r="46" spans="1:86" x14ac:dyDescent="0.25">
      <c r="A46" s="1"/>
      <c r="B46" s="1"/>
      <c r="C46" s="1"/>
      <c r="D46" s="1"/>
      <c r="E46" s="1" t="s">
        <v>675</v>
      </c>
      <c r="F46" s="1"/>
      <c r="G46" s="1"/>
      <c r="H46" s="2">
        <v>0</v>
      </c>
      <c r="I46" s="3"/>
      <c r="J46" s="2"/>
      <c r="K46" s="3"/>
      <c r="L46" s="2">
        <v>0</v>
      </c>
      <c r="M46" s="3"/>
      <c r="N46" s="2"/>
      <c r="O46" s="3"/>
      <c r="P46" s="2">
        <v>0</v>
      </c>
      <c r="Q46" s="3"/>
      <c r="R46" s="2">
        <v>0</v>
      </c>
      <c r="S46" s="3"/>
      <c r="T46" s="2">
        <f t="shared" si="15"/>
        <v>0</v>
      </c>
      <c r="U46" s="3"/>
      <c r="V46" s="2">
        <f t="shared" si="16"/>
        <v>0</v>
      </c>
      <c r="W46" s="3"/>
      <c r="X46" s="2">
        <v>0</v>
      </c>
      <c r="Y46" s="3"/>
      <c r="Z46" s="2"/>
      <c r="AA46" s="3"/>
      <c r="AB46" s="2">
        <v>0</v>
      </c>
      <c r="AC46" s="3"/>
      <c r="AD46" s="2"/>
      <c r="AE46" s="3"/>
      <c r="AF46" s="2">
        <v>0</v>
      </c>
      <c r="AG46" s="3"/>
      <c r="AH46" s="2"/>
      <c r="AI46" s="3"/>
      <c r="AJ46" s="2">
        <f t="shared" si="17"/>
        <v>0</v>
      </c>
      <c r="AK46" s="3"/>
      <c r="AL46" s="2"/>
      <c r="AM46" s="3"/>
      <c r="AN46" s="2">
        <v>0</v>
      </c>
      <c r="AO46" s="3"/>
      <c r="AP46" s="2"/>
      <c r="AQ46" s="3"/>
      <c r="AR46" s="2">
        <v>0</v>
      </c>
      <c r="AS46" s="3"/>
      <c r="AT46" s="2"/>
      <c r="AU46" s="3"/>
      <c r="AV46" s="2">
        <v>0</v>
      </c>
      <c r="AW46" s="3"/>
      <c r="AX46" s="2"/>
      <c r="AY46" s="3"/>
      <c r="AZ46" s="2">
        <v>0</v>
      </c>
      <c r="BA46" s="3"/>
      <c r="BB46" s="2"/>
      <c r="BC46" s="3"/>
      <c r="BD46" s="2">
        <v>0</v>
      </c>
      <c r="BE46" s="3"/>
      <c r="BF46" s="2"/>
      <c r="BG46" s="3"/>
      <c r="BH46" s="2">
        <f t="shared" si="18"/>
        <v>0</v>
      </c>
      <c r="BI46" s="3"/>
      <c r="BJ46" s="2"/>
      <c r="BK46" s="3"/>
      <c r="BL46" s="2">
        <v>0</v>
      </c>
      <c r="BM46" s="3"/>
      <c r="BN46" s="2"/>
      <c r="BO46" s="3"/>
      <c r="BP46" s="2">
        <v>0</v>
      </c>
      <c r="BQ46" s="3"/>
      <c r="BR46" s="2"/>
      <c r="BS46" s="3"/>
      <c r="BT46" s="2">
        <v>0</v>
      </c>
      <c r="BU46" s="3"/>
      <c r="BV46" s="2"/>
      <c r="BW46" s="3"/>
      <c r="BX46" s="2">
        <f t="shared" si="19"/>
        <v>0</v>
      </c>
      <c r="BY46" s="3"/>
      <c r="BZ46" s="2"/>
      <c r="CA46" s="3"/>
      <c r="CB46" s="2">
        <f t="shared" si="20"/>
        <v>0</v>
      </c>
      <c r="CC46" s="3"/>
      <c r="CD46" s="2"/>
      <c r="CE46" s="3"/>
      <c r="CF46" s="2">
        <f t="shared" si="21"/>
        <v>0</v>
      </c>
      <c r="CG46" s="3"/>
      <c r="CH46" s="2">
        <f t="shared" si="22"/>
        <v>0</v>
      </c>
    </row>
    <row r="47" spans="1:86" x14ac:dyDescent="0.25">
      <c r="A47" s="1"/>
      <c r="B47" s="1"/>
      <c r="C47" s="1"/>
      <c r="D47" s="1"/>
      <c r="E47" s="1" t="s">
        <v>149</v>
      </c>
      <c r="F47" s="1"/>
      <c r="G47" s="1"/>
      <c r="H47" s="2">
        <v>0</v>
      </c>
      <c r="I47" s="3"/>
      <c r="J47" s="2"/>
      <c r="K47" s="3"/>
      <c r="L47" s="2">
        <v>0</v>
      </c>
      <c r="M47" s="3"/>
      <c r="N47" s="2"/>
      <c r="O47" s="3"/>
      <c r="P47" s="2">
        <v>0</v>
      </c>
      <c r="Q47" s="3"/>
      <c r="R47" s="2">
        <v>1800</v>
      </c>
      <c r="S47" s="3"/>
      <c r="T47" s="2">
        <f t="shared" si="15"/>
        <v>0</v>
      </c>
      <c r="U47" s="3"/>
      <c r="V47" s="2">
        <f t="shared" si="16"/>
        <v>1800</v>
      </c>
      <c r="W47" s="3"/>
      <c r="X47" s="2">
        <v>0</v>
      </c>
      <c r="Y47" s="3"/>
      <c r="Z47" s="2"/>
      <c r="AA47" s="3"/>
      <c r="AB47" s="2">
        <v>0</v>
      </c>
      <c r="AC47" s="3"/>
      <c r="AD47" s="2"/>
      <c r="AE47" s="3"/>
      <c r="AF47" s="2">
        <v>0</v>
      </c>
      <c r="AG47" s="3"/>
      <c r="AH47" s="2"/>
      <c r="AI47" s="3"/>
      <c r="AJ47" s="2">
        <f t="shared" si="17"/>
        <v>0</v>
      </c>
      <c r="AK47" s="3"/>
      <c r="AL47" s="2"/>
      <c r="AM47" s="3"/>
      <c r="AN47" s="2">
        <v>0</v>
      </c>
      <c r="AO47" s="3"/>
      <c r="AP47" s="2"/>
      <c r="AQ47" s="3"/>
      <c r="AR47" s="2">
        <v>0</v>
      </c>
      <c r="AS47" s="3"/>
      <c r="AT47" s="2"/>
      <c r="AU47" s="3"/>
      <c r="AV47" s="2">
        <v>0</v>
      </c>
      <c r="AW47" s="3"/>
      <c r="AX47" s="2"/>
      <c r="AY47" s="3"/>
      <c r="AZ47" s="2">
        <v>0</v>
      </c>
      <c r="BA47" s="3"/>
      <c r="BB47" s="2"/>
      <c r="BC47" s="3"/>
      <c r="BD47" s="2">
        <v>0</v>
      </c>
      <c r="BE47" s="3"/>
      <c r="BF47" s="2"/>
      <c r="BG47" s="3"/>
      <c r="BH47" s="2">
        <f t="shared" si="18"/>
        <v>0</v>
      </c>
      <c r="BI47" s="3"/>
      <c r="BJ47" s="2"/>
      <c r="BK47" s="3"/>
      <c r="BL47" s="2">
        <v>0</v>
      </c>
      <c r="BM47" s="3"/>
      <c r="BN47" s="2"/>
      <c r="BO47" s="3"/>
      <c r="BP47" s="2">
        <v>0</v>
      </c>
      <c r="BQ47" s="3"/>
      <c r="BR47" s="2"/>
      <c r="BS47" s="3"/>
      <c r="BT47" s="2">
        <v>0</v>
      </c>
      <c r="BU47" s="3"/>
      <c r="BV47" s="2"/>
      <c r="BW47" s="3"/>
      <c r="BX47" s="2">
        <f t="shared" si="19"/>
        <v>0</v>
      </c>
      <c r="BY47" s="3"/>
      <c r="BZ47" s="2"/>
      <c r="CA47" s="3"/>
      <c r="CB47" s="2">
        <f t="shared" si="20"/>
        <v>0</v>
      </c>
      <c r="CC47" s="3"/>
      <c r="CD47" s="2"/>
      <c r="CE47" s="3"/>
      <c r="CF47" s="2">
        <f t="shared" si="21"/>
        <v>0</v>
      </c>
      <c r="CG47" s="3"/>
      <c r="CH47" s="2">
        <f t="shared" si="22"/>
        <v>1800</v>
      </c>
    </row>
    <row r="48" spans="1:86" x14ac:dyDescent="0.25">
      <c r="A48" s="1"/>
      <c r="B48" s="1"/>
      <c r="C48" s="1"/>
      <c r="D48" s="1"/>
      <c r="E48" s="1" t="s">
        <v>150</v>
      </c>
      <c r="F48" s="1"/>
      <c r="G48" s="1"/>
      <c r="H48" s="2">
        <v>0</v>
      </c>
      <c r="I48" s="3"/>
      <c r="J48" s="2"/>
      <c r="K48" s="3"/>
      <c r="L48" s="2">
        <v>0</v>
      </c>
      <c r="M48" s="3"/>
      <c r="N48" s="2"/>
      <c r="O48" s="3"/>
      <c r="P48" s="2">
        <v>1110.4100000000001</v>
      </c>
      <c r="Q48" s="3"/>
      <c r="R48" s="2">
        <v>4800</v>
      </c>
      <c r="S48" s="3"/>
      <c r="T48" s="2">
        <f t="shared" si="15"/>
        <v>1110.4100000000001</v>
      </c>
      <c r="U48" s="3"/>
      <c r="V48" s="2">
        <f t="shared" si="16"/>
        <v>4800</v>
      </c>
      <c r="W48" s="3"/>
      <c r="X48" s="2">
        <v>8240.83</v>
      </c>
      <c r="Y48" s="3"/>
      <c r="Z48" s="2">
        <v>0</v>
      </c>
      <c r="AA48" s="3"/>
      <c r="AB48" s="2">
        <v>0</v>
      </c>
      <c r="AC48" s="3"/>
      <c r="AD48" s="2"/>
      <c r="AE48" s="3"/>
      <c r="AF48" s="2">
        <v>0</v>
      </c>
      <c r="AG48" s="3"/>
      <c r="AH48" s="2"/>
      <c r="AI48" s="3"/>
      <c r="AJ48" s="2">
        <f t="shared" si="17"/>
        <v>0</v>
      </c>
      <c r="AK48" s="3"/>
      <c r="AL48" s="2"/>
      <c r="AM48" s="3"/>
      <c r="AN48" s="2">
        <v>0</v>
      </c>
      <c r="AO48" s="3"/>
      <c r="AP48" s="2">
        <v>3600</v>
      </c>
      <c r="AQ48" s="3"/>
      <c r="AR48" s="2">
        <v>0</v>
      </c>
      <c r="AS48" s="3"/>
      <c r="AT48" s="2"/>
      <c r="AU48" s="3"/>
      <c r="AV48" s="2">
        <v>0</v>
      </c>
      <c r="AW48" s="3"/>
      <c r="AX48" s="2">
        <v>0</v>
      </c>
      <c r="AY48" s="3"/>
      <c r="AZ48" s="2">
        <v>833.25</v>
      </c>
      <c r="BA48" s="3"/>
      <c r="BB48" s="2">
        <v>0</v>
      </c>
      <c r="BC48" s="3"/>
      <c r="BD48" s="2">
        <v>0</v>
      </c>
      <c r="BE48" s="3"/>
      <c r="BF48" s="2"/>
      <c r="BG48" s="3"/>
      <c r="BH48" s="2">
        <f t="shared" si="18"/>
        <v>833.25</v>
      </c>
      <c r="BI48" s="3"/>
      <c r="BJ48" s="2">
        <f>ROUND(AX48+BB48+BF48,5)</f>
        <v>0</v>
      </c>
      <c r="BK48" s="3"/>
      <c r="BL48" s="2">
        <v>0</v>
      </c>
      <c r="BM48" s="3"/>
      <c r="BN48" s="2"/>
      <c r="BO48" s="3"/>
      <c r="BP48" s="2">
        <v>0</v>
      </c>
      <c r="BQ48" s="3"/>
      <c r="BR48" s="2">
        <v>0</v>
      </c>
      <c r="BS48" s="3"/>
      <c r="BT48" s="2">
        <v>4.26</v>
      </c>
      <c r="BU48" s="3"/>
      <c r="BV48" s="2"/>
      <c r="BW48" s="3"/>
      <c r="BX48" s="2">
        <f t="shared" si="19"/>
        <v>4.26</v>
      </c>
      <c r="BY48" s="3"/>
      <c r="BZ48" s="2">
        <f t="shared" ref="BZ48:BZ58" si="23">ROUND(BN48+BR48+BV48,5)</f>
        <v>0</v>
      </c>
      <c r="CA48" s="3"/>
      <c r="CB48" s="2">
        <f t="shared" si="20"/>
        <v>837.51</v>
      </c>
      <c r="CC48" s="3"/>
      <c r="CD48" s="2">
        <f t="shared" ref="CD48:CD58" si="24">ROUND(AL48+AP48+AT48+BJ48+BZ48,5)</f>
        <v>3600</v>
      </c>
      <c r="CE48" s="3"/>
      <c r="CF48" s="2">
        <f t="shared" si="21"/>
        <v>10188.75</v>
      </c>
      <c r="CG48" s="3"/>
      <c r="CH48" s="2">
        <f t="shared" si="22"/>
        <v>8400</v>
      </c>
    </row>
    <row r="49" spans="1:88" x14ac:dyDescent="0.25">
      <c r="A49" s="1"/>
      <c r="B49" s="1"/>
      <c r="C49" s="1"/>
      <c r="D49" s="1"/>
      <c r="E49" s="1" t="s">
        <v>151</v>
      </c>
      <c r="F49" s="1"/>
      <c r="G49" s="1"/>
      <c r="H49" s="2">
        <v>0</v>
      </c>
      <c r="I49" s="3"/>
      <c r="J49" s="2"/>
      <c r="K49" s="3"/>
      <c r="L49" s="2">
        <v>0</v>
      </c>
      <c r="M49" s="3"/>
      <c r="N49" s="2"/>
      <c r="O49" s="3"/>
      <c r="P49" s="2">
        <v>0</v>
      </c>
      <c r="Q49" s="3"/>
      <c r="R49" s="2">
        <v>0</v>
      </c>
      <c r="S49" s="3"/>
      <c r="T49" s="2">
        <f t="shared" si="15"/>
        <v>0</v>
      </c>
      <c r="U49" s="3"/>
      <c r="V49" s="2">
        <f t="shared" si="16"/>
        <v>0</v>
      </c>
      <c r="W49" s="3"/>
      <c r="X49" s="2">
        <v>0</v>
      </c>
      <c r="Y49" s="3"/>
      <c r="Z49" s="2"/>
      <c r="AA49" s="3"/>
      <c r="AB49" s="2">
        <v>0</v>
      </c>
      <c r="AC49" s="3"/>
      <c r="AD49" s="2"/>
      <c r="AE49" s="3"/>
      <c r="AF49" s="2">
        <v>0</v>
      </c>
      <c r="AG49" s="3"/>
      <c r="AH49" s="2"/>
      <c r="AI49" s="3"/>
      <c r="AJ49" s="2">
        <f t="shared" si="17"/>
        <v>0</v>
      </c>
      <c r="AK49" s="3"/>
      <c r="AL49" s="2"/>
      <c r="AM49" s="3"/>
      <c r="AN49" s="2">
        <v>0</v>
      </c>
      <c r="AO49" s="3"/>
      <c r="AP49" s="2"/>
      <c r="AQ49" s="3"/>
      <c r="AR49" s="2">
        <v>0</v>
      </c>
      <c r="AS49" s="3"/>
      <c r="AT49" s="2"/>
      <c r="AU49" s="3"/>
      <c r="AV49" s="2">
        <v>0</v>
      </c>
      <c r="AW49" s="3"/>
      <c r="AX49" s="2"/>
      <c r="AY49" s="3"/>
      <c r="AZ49" s="2">
        <v>0</v>
      </c>
      <c r="BA49" s="3"/>
      <c r="BB49" s="2"/>
      <c r="BC49" s="3"/>
      <c r="BD49" s="2">
        <v>0</v>
      </c>
      <c r="BE49" s="3"/>
      <c r="BF49" s="2"/>
      <c r="BG49" s="3"/>
      <c r="BH49" s="2">
        <f t="shared" si="18"/>
        <v>0</v>
      </c>
      <c r="BI49" s="3"/>
      <c r="BJ49" s="2"/>
      <c r="BK49" s="3"/>
      <c r="BL49" s="2">
        <v>7982.88</v>
      </c>
      <c r="BM49" s="3"/>
      <c r="BN49" s="2">
        <v>0</v>
      </c>
      <c r="BO49" s="3"/>
      <c r="BP49" s="2">
        <v>0</v>
      </c>
      <c r="BQ49" s="3"/>
      <c r="BR49" s="2"/>
      <c r="BS49" s="3"/>
      <c r="BT49" s="2">
        <v>0</v>
      </c>
      <c r="BU49" s="3"/>
      <c r="BV49" s="2">
        <v>0</v>
      </c>
      <c r="BW49" s="3"/>
      <c r="BX49" s="2">
        <f t="shared" si="19"/>
        <v>7982.88</v>
      </c>
      <c r="BY49" s="3"/>
      <c r="BZ49" s="2">
        <f t="shared" si="23"/>
        <v>0</v>
      </c>
      <c r="CA49" s="3"/>
      <c r="CB49" s="2">
        <f t="shared" si="20"/>
        <v>7982.88</v>
      </c>
      <c r="CC49" s="3"/>
      <c r="CD49" s="2">
        <f t="shared" si="24"/>
        <v>0</v>
      </c>
      <c r="CE49" s="3"/>
      <c r="CF49" s="2">
        <f t="shared" si="21"/>
        <v>7982.88</v>
      </c>
      <c r="CG49" s="3"/>
      <c r="CH49" s="2">
        <f t="shared" si="22"/>
        <v>0</v>
      </c>
    </row>
    <row r="50" spans="1:88" x14ac:dyDescent="0.25">
      <c r="A50" s="1"/>
      <c r="B50" s="1"/>
      <c r="C50" s="1"/>
      <c r="D50" s="1"/>
      <c r="E50" s="1" t="s">
        <v>152</v>
      </c>
      <c r="F50" s="1"/>
      <c r="G50" s="1"/>
      <c r="H50" s="2">
        <v>39.79</v>
      </c>
      <c r="I50" s="3"/>
      <c r="J50" s="2">
        <v>60</v>
      </c>
      <c r="K50" s="3"/>
      <c r="L50" s="2">
        <v>0</v>
      </c>
      <c r="M50" s="3"/>
      <c r="N50" s="2"/>
      <c r="O50" s="3"/>
      <c r="P50" s="2">
        <v>421.7</v>
      </c>
      <c r="Q50" s="3"/>
      <c r="R50" s="2">
        <v>581</v>
      </c>
      <c r="S50" s="3"/>
      <c r="T50" s="2">
        <f t="shared" si="15"/>
        <v>461.49</v>
      </c>
      <c r="U50" s="3"/>
      <c r="V50" s="2">
        <f t="shared" si="16"/>
        <v>641</v>
      </c>
      <c r="W50" s="3"/>
      <c r="X50" s="2">
        <v>119.38</v>
      </c>
      <c r="Y50" s="3"/>
      <c r="Z50" s="2">
        <v>496</v>
      </c>
      <c r="AA50" s="3"/>
      <c r="AB50" s="2">
        <v>0</v>
      </c>
      <c r="AC50" s="3"/>
      <c r="AD50" s="2">
        <v>45</v>
      </c>
      <c r="AE50" s="3"/>
      <c r="AF50" s="2">
        <v>0</v>
      </c>
      <c r="AG50" s="3"/>
      <c r="AH50" s="2"/>
      <c r="AI50" s="3"/>
      <c r="AJ50" s="2">
        <f t="shared" si="17"/>
        <v>0</v>
      </c>
      <c r="AK50" s="3"/>
      <c r="AL50" s="2">
        <f t="shared" ref="AL50:AL58" si="25">ROUND(AD50+AH50,5)</f>
        <v>45</v>
      </c>
      <c r="AM50" s="3"/>
      <c r="AN50" s="2">
        <v>79.59</v>
      </c>
      <c r="AO50" s="3"/>
      <c r="AP50" s="2">
        <v>1181</v>
      </c>
      <c r="AQ50" s="3"/>
      <c r="AR50" s="2">
        <v>0</v>
      </c>
      <c r="AS50" s="3"/>
      <c r="AT50" s="2">
        <v>30</v>
      </c>
      <c r="AU50" s="3"/>
      <c r="AV50" s="2">
        <v>0</v>
      </c>
      <c r="AW50" s="3"/>
      <c r="AX50" s="2">
        <v>0</v>
      </c>
      <c r="AY50" s="3"/>
      <c r="AZ50" s="2">
        <v>36.96</v>
      </c>
      <c r="BA50" s="3"/>
      <c r="BB50" s="2">
        <v>528</v>
      </c>
      <c r="BC50" s="3"/>
      <c r="BD50" s="2">
        <v>0</v>
      </c>
      <c r="BE50" s="3"/>
      <c r="BF50" s="2"/>
      <c r="BG50" s="3"/>
      <c r="BH50" s="2">
        <f t="shared" si="18"/>
        <v>36.96</v>
      </c>
      <c r="BI50" s="3"/>
      <c r="BJ50" s="2">
        <f t="shared" ref="BJ50:BJ58" si="26">ROUND(AX50+BB50+BF50,5)</f>
        <v>528</v>
      </c>
      <c r="BK50" s="3"/>
      <c r="BL50" s="2">
        <v>0</v>
      </c>
      <c r="BM50" s="3"/>
      <c r="BN50" s="2">
        <v>0</v>
      </c>
      <c r="BO50" s="3"/>
      <c r="BP50" s="2">
        <v>0</v>
      </c>
      <c r="BQ50" s="3"/>
      <c r="BR50" s="2">
        <v>528</v>
      </c>
      <c r="BS50" s="3"/>
      <c r="BT50" s="2">
        <v>276.95999999999998</v>
      </c>
      <c r="BU50" s="3"/>
      <c r="BV50" s="2">
        <v>843</v>
      </c>
      <c r="BW50" s="3"/>
      <c r="BX50" s="2">
        <f t="shared" si="19"/>
        <v>276.95999999999998</v>
      </c>
      <c r="BY50" s="3"/>
      <c r="BZ50" s="2">
        <f t="shared" si="23"/>
        <v>1371</v>
      </c>
      <c r="CA50" s="3"/>
      <c r="CB50" s="2">
        <f t="shared" si="20"/>
        <v>393.51</v>
      </c>
      <c r="CC50" s="3"/>
      <c r="CD50" s="2">
        <f t="shared" si="24"/>
        <v>3155</v>
      </c>
      <c r="CE50" s="3"/>
      <c r="CF50" s="2">
        <f t="shared" si="21"/>
        <v>974.38</v>
      </c>
      <c r="CG50" s="3"/>
      <c r="CH50" s="2">
        <f t="shared" si="22"/>
        <v>4292</v>
      </c>
    </row>
    <row r="51" spans="1:88" x14ac:dyDescent="0.25">
      <c r="A51" s="1"/>
      <c r="B51" s="1"/>
      <c r="C51" s="1"/>
      <c r="D51" s="1"/>
      <c r="E51" s="1" t="s">
        <v>153</v>
      </c>
      <c r="F51" s="1"/>
      <c r="G51" s="1"/>
      <c r="H51" s="2">
        <v>92.23</v>
      </c>
      <c r="I51" s="3"/>
      <c r="J51" s="2">
        <v>102</v>
      </c>
      <c r="K51" s="3"/>
      <c r="L51" s="2">
        <v>0</v>
      </c>
      <c r="M51" s="3"/>
      <c r="N51" s="2"/>
      <c r="O51" s="3"/>
      <c r="P51" s="2">
        <v>351.32</v>
      </c>
      <c r="Q51" s="3"/>
      <c r="R51" s="2">
        <v>546</v>
      </c>
      <c r="S51" s="3"/>
      <c r="T51" s="2">
        <f t="shared" si="15"/>
        <v>443.55</v>
      </c>
      <c r="U51" s="3"/>
      <c r="V51" s="2">
        <f t="shared" si="16"/>
        <v>648</v>
      </c>
      <c r="W51" s="3"/>
      <c r="X51" s="2">
        <v>302.61</v>
      </c>
      <c r="Y51" s="3"/>
      <c r="Z51" s="2">
        <v>691</v>
      </c>
      <c r="AA51" s="3"/>
      <c r="AB51" s="2">
        <v>69.180000000000007</v>
      </c>
      <c r="AC51" s="3"/>
      <c r="AD51" s="2">
        <v>76</v>
      </c>
      <c r="AE51" s="3"/>
      <c r="AF51" s="2">
        <v>0</v>
      </c>
      <c r="AG51" s="3"/>
      <c r="AH51" s="2"/>
      <c r="AI51" s="3"/>
      <c r="AJ51" s="2">
        <f t="shared" si="17"/>
        <v>69.180000000000007</v>
      </c>
      <c r="AK51" s="3"/>
      <c r="AL51" s="2">
        <f t="shared" si="25"/>
        <v>76</v>
      </c>
      <c r="AM51" s="3"/>
      <c r="AN51" s="2">
        <v>221.16</v>
      </c>
      <c r="AO51" s="3"/>
      <c r="AP51" s="2">
        <v>306</v>
      </c>
      <c r="AQ51" s="3"/>
      <c r="AR51" s="2">
        <v>114.88</v>
      </c>
      <c r="AS51" s="3"/>
      <c r="AT51" s="2">
        <v>51</v>
      </c>
      <c r="AU51" s="3"/>
      <c r="AV51" s="2">
        <v>0</v>
      </c>
      <c r="AW51" s="3"/>
      <c r="AX51" s="2">
        <v>0</v>
      </c>
      <c r="AY51" s="3"/>
      <c r="AZ51" s="2">
        <v>807.12</v>
      </c>
      <c r="BA51" s="3"/>
      <c r="BB51" s="2">
        <v>3292</v>
      </c>
      <c r="BC51" s="3"/>
      <c r="BD51" s="2">
        <v>0</v>
      </c>
      <c r="BE51" s="3"/>
      <c r="BF51" s="2"/>
      <c r="BG51" s="3"/>
      <c r="BH51" s="2">
        <f t="shared" si="18"/>
        <v>807.12</v>
      </c>
      <c r="BI51" s="3"/>
      <c r="BJ51" s="2">
        <f t="shared" si="26"/>
        <v>3292</v>
      </c>
      <c r="BK51" s="3"/>
      <c r="BL51" s="2">
        <v>0</v>
      </c>
      <c r="BM51" s="3"/>
      <c r="BN51" s="2">
        <v>0</v>
      </c>
      <c r="BO51" s="3"/>
      <c r="BP51" s="2">
        <v>807.15</v>
      </c>
      <c r="BQ51" s="3"/>
      <c r="BR51" s="2">
        <v>892</v>
      </c>
      <c r="BS51" s="3"/>
      <c r="BT51" s="2">
        <v>830.18</v>
      </c>
      <c r="BU51" s="3"/>
      <c r="BV51" s="2">
        <v>1517</v>
      </c>
      <c r="BW51" s="3"/>
      <c r="BX51" s="2">
        <f t="shared" si="19"/>
        <v>1637.33</v>
      </c>
      <c r="BY51" s="3"/>
      <c r="BZ51" s="2">
        <f t="shared" si="23"/>
        <v>2409</v>
      </c>
      <c r="CA51" s="3"/>
      <c r="CB51" s="2">
        <f t="shared" si="20"/>
        <v>2849.67</v>
      </c>
      <c r="CC51" s="3"/>
      <c r="CD51" s="2">
        <f t="shared" si="24"/>
        <v>6134</v>
      </c>
      <c r="CE51" s="3"/>
      <c r="CF51" s="2">
        <f t="shared" si="21"/>
        <v>3595.83</v>
      </c>
      <c r="CG51" s="3"/>
      <c r="CH51" s="2">
        <f t="shared" si="22"/>
        <v>7473</v>
      </c>
    </row>
    <row r="52" spans="1:88" x14ac:dyDescent="0.25">
      <c r="A52" s="1"/>
      <c r="B52" s="1"/>
      <c r="C52" s="1"/>
      <c r="D52" s="1"/>
      <c r="E52" s="1" t="s">
        <v>154</v>
      </c>
      <c r="F52" s="1"/>
      <c r="G52" s="1"/>
      <c r="H52" s="2">
        <v>19</v>
      </c>
      <c r="I52" s="3"/>
      <c r="J52" s="2">
        <v>14</v>
      </c>
      <c r="K52" s="3"/>
      <c r="L52" s="2">
        <v>0</v>
      </c>
      <c r="M52" s="3"/>
      <c r="N52" s="2">
        <v>0</v>
      </c>
      <c r="O52" s="3"/>
      <c r="P52" s="2">
        <v>64.260000000000005</v>
      </c>
      <c r="Q52" s="3"/>
      <c r="R52" s="2">
        <v>41</v>
      </c>
      <c r="S52" s="3"/>
      <c r="T52" s="2">
        <f t="shared" si="15"/>
        <v>83.26</v>
      </c>
      <c r="U52" s="3"/>
      <c r="V52" s="2">
        <f t="shared" si="16"/>
        <v>55</v>
      </c>
      <c r="W52" s="3"/>
      <c r="X52" s="2">
        <v>2224.2199999999998</v>
      </c>
      <c r="Y52" s="3"/>
      <c r="Z52" s="2">
        <v>5984</v>
      </c>
      <c r="AA52" s="3"/>
      <c r="AB52" s="2">
        <v>14.23</v>
      </c>
      <c r="AC52" s="3"/>
      <c r="AD52" s="2">
        <v>10</v>
      </c>
      <c r="AE52" s="3"/>
      <c r="AF52" s="2">
        <v>0</v>
      </c>
      <c r="AG52" s="3"/>
      <c r="AH52" s="2">
        <v>0</v>
      </c>
      <c r="AI52" s="3"/>
      <c r="AJ52" s="2">
        <f t="shared" si="17"/>
        <v>14.23</v>
      </c>
      <c r="AK52" s="3"/>
      <c r="AL52" s="2">
        <f t="shared" si="25"/>
        <v>10</v>
      </c>
      <c r="AM52" s="3"/>
      <c r="AN52" s="2">
        <v>36.24</v>
      </c>
      <c r="AO52" s="3"/>
      <c r="AP52" s="2">
        <v>41</v>
      </c>
      <c r="AQ52" s="3"/>
      <c r="AR52" s="2">
        <v>9.5</v>
      </c>
      <c r="AS52" s="3"/>
      <c r="AT52" s="2">
        <v>7</v>
      </c>
      <c r="AU52" s="3"/>
      <c r="AV52" s="2">
        <v>0</v>
      </c>
      <c r="AW52" s="3"/>
      <c r="AX52" s="2">
        <v>0</v>
      </c>
      <c r="AY52" s="3"/>
      <c r="AZ52" s="2">
        <v>166.16</v>
      </c>
      <c r="BA52" s="3"/>
      <c r="BB52" s="2">
        <v>119</v>
      </c>
      <c r="BC52" s="3"/>
      <c r="BD52" s="2">
        <v>0</v>
      </c>
      <c r="BE52" s="3"/>
      <c r="BF52" s="2"/>
      <c r="BG52" s="3"/>
      <c r="BH52" s="2">
        <f t="shared" si="18"/>
        <v>166.16</v>
      </c>
      <c r="BI52" s="3"/>
      <c r="BJ52" s="2">
        <f t="shared" si="26"/>
        <v>119</v>
      </c>
      <c r="BK52" s="3"/>
      <c r="BL52" s="2">
        <v>149.06</v>
      </c>
      <c r="BM52" s="3"/>
      <c r="BN52" s="2">
        <v>300</v>
      </c>
      <c r="BO52" s="3"/>
      <c r="BP52" s="2">
        <v>166.15</v>
      </c>
      <c r="BQ52" s="3"/>
      <c r="BR52" s="2">
        <v>119</v>
      </c>
      <c r="BS52" s="3"/>
      <c r="BT52" s="2">
        <v>170.89</v>
      </c>
      <c r="BU52" s="3"/>
      <c r="BV52" s="2">
        <v>272</v>
      </c>
      <c r="BW52" s="3"/>
      <c r="BX52" s="2">
        <f t="shared" si="19"/>
        <v>486.1</v>
      </c>
      <c r="BY52" s="3"/>
      <c r="BZ52" s="2">
        <f t="shared" si="23"/>
        <v>691</v>
      </c>
      <c r="CA52" s="3"/>
      <c r="CB52" s="2">
        <f t="shared" si="20"/>
        <v>712.23</v>
      </c>
      <c r="CC52" s="3"/>
      <c r="CD52" s="2">
        <f t="shared" si="24"/>
        <v>868</v>
      </c>
      <c r="CE52" s="3"/>
      <c r="CF52" s="2">
        <f t="shared" si="21"/>
        <v>3019.71</v>
      </c>
      <c r="CG52" s="3"/>
      <c r="CH52" s="2">
        <f t="shared" si="22"/>
        <v>6907</v>
      </c>
    </row>
    <row r="53" spans="1:88" x14ac:dyDescent="0.25">
      <c r="A53" s="1"/>
      <c r="B53" s="1"/>
      <c r="C53" s="1"/>
      <c r="D53" s="1"/>
      <c r="E53" s="1" t="s">
        <v>155</v>
      </c>
      <c r="F53" s="1"/>
      <c r="G53" s="1"/>
      <c r="H53" s="2">
        <v>460.33</v>
      </c>
      <c r="I53" s="3"/>
      <c r="J53" s="2">
        <v>548</v>
      </c>
      <c r="K53" s="3"/>
      <c r="L53" s="2">
        <v>0</v>
      </c>
      <c r="M53" s="3"/>
      <c r="N53" s="2"/>
      <c r="O53" s="3"/>
      <c r="P53" s="2">
        <v>2272.8000000000002</v>
      </c>
      <c r="Q53" s="3"/>
      <c r="R53" s="2">
        <v>2451</v>
      </c>
      <c r="S53" s="3"/>
      <c r="T53" s="2">
        <f t="shared" si="15"/>
        <v>2733.13</v>
      </c>
      <c r="U53" s="3"/>
      <c r="V53" s="2">
        <f t="shared" si="16"/>
        <v>2999</v>
      </c>
      <c r="W53" s="3"/>
      <c r="X53" s="2">
        <v>1387.91</v>
      </c>
      <c r="Y53" s="3"/>
      <c r="Z53" s="2">
        <v>1532</v>
      </c>
      <c r="AA53" s="3"/>
      <c r="AB53" s="2">
        <v>301.62</v>
      </c>
      <c r="AC53" s="3"/>
      <c r="AD53" s="2">
        <v>314</v>
      </c>
      <c r="AE53" s="3"/>
      <c r="AF53" s="2">
        <v>0</v>
      </c>
      <c r="AG53" s="3"/>
      <c r="AH53" s="2"/>
      <c r="AI53" s="3"/>
      <c r="AJ53" s="2">
        <f t="shared" si="17"/>
        <v>301.62</v>
      </c>
      <c r="AK53" s="3"/>
      <c r="AL53" s="2">
        <f t="shared" si="25"/>
        <v>314</v>
      </c>
      <c r="AM53" s="3"/>
      <c r="AN53" s="2">
        <v>785.75</v>
      </c>
      <c r="AO53" s="3"/>
      <c r="AP53" s="2">
        <v>1289</v>
      </c>
      <c r="AQ53" s="3"/>
      <c r="AR53" s="2">
        <v>253.24</v>
      </c>
      <c r="AS53" s="3"/>
      <c r="AT53" s="2">
        <v>216</v>
      </c>
      <c r="AU53" s="3"/>
      <c r="AV53" s="2">
        <v>0</v>
      </c>
      <c r="AW53" s="3"/>
      <c r="AX53" s="2">
        <v>0</v>
      </c>
      <c r="AY53" s="3"/>
      <c r="AZ53" s="2">
        <v>3827.4</v>
      </c>
      <c r="BA53" s="3"/>
      <c r="BB53" s="2">
        <v>3631</v>
      </c>
      <c r="BC53" s="3"/>
      <c r="BD53" s="2">
        <v>0</v>
      </c>
      <c r="BE53" s="3"/>
      <c r="BF53" s="2"/>
      <c r="BG53" s="3"/>
      <c r="BH53" s="2">
        <f t="shared" si="18"/>
        <v>3827.4</v>
      </c>
      <c r="BI53" s="3"/>
      <c r="BJ53" s="2">
        <f t="shared" si="26"/>
        <v>3631</v>
      </c>
      <c r="BK53" s="3"/>
      <c r="BL53" s="2">
        <v>0</v>
      </c>
      <c r="BM53" s="3"/>
      <c r="BN53" s="2">
        <v>0</v>
      </c>
      <c r="BO53" s="3"/>
      <c r="BP53" s="2">
        <v>2920.02</v>
      </c>
      <c r="BQ53" s="3"/>
      <c r="BR53" s="2">
        <v>2636</v>
      </c>
      <c r="BS53" s="3"/>
      <c r="BT53" s="2">
        <v>2833.94</v>
      </c>
      <c r="BU53" s="3"/>
      <c r="BV53" s="2">
        <v>3000</v>
      </c>
      <c r="BW53" s="3"/>
      <c r="BX53" s="2">
        <f t="shared" si="19"/>
        <v>5753.96</v>
      </c>
      <c r="BY53" s="3"/>
      <c r="BZ53" s="2">
        <f t="shared" si="23"/>
        <v>5636</v>
      </c>
      <c r="CA53" s="3"/>
      <c r="CB53" s="2">
        <f t="shared" si="20"/>
        <v>10921.97</v>
      </c>
      <c r="CC53" s="3"/>
      <c r="CD53" s="2">
        <f t="shared" si="24"/>
        <v>11086</v>
      </c>
      <c r="CE53" s="3"/>
      <c r="CF53" s="2">
        <f t="shared" si="21"/>
        <v>15043.01</v>
      </c>
      <c r="CG53" s="3"/>
      <c r="CH53" s="2">
        <f t="shared" si="22"/>
        <v>15617</v>
      </c>
    </row>
    <row r="54" spans="1:88" x14ac:dyDescent="0.25">
      <c r="A54" s="1"/>
      <c r="B54" s="1"/>
      <c r="C54" s="1"/>
      <c r="D54" s="1"/>
      <c r="E54" s="1" t="s">
        <v>156</v>
      </c>
      <c r="F54" s="1"/>
      <c r="G54" s="1"/>
      <c r="H54" s="2">
        <v>81.44</v>
      </c>
      <c r="I54" s="3"/>
      <c r="J54" s="2">
        <v>83</v>
      </c>
      <c r="K54" s="3"/>
      <c r="L54" s="2">
        <v>0</v>
      </c>
      <c r="M54" s="3"/>
      <c r="N54" s="2"/>
      <c r="O54" s="3"/>
      <c r="P54" s="2">
        <v>244.21</v>
      </c>
      <c r="Q54" s="3"/>
      <c r="R54" s="2">
        <v>250</v>
      </c>
      <c r="S54" s="3"/>
      <c r="T54" s="2">
        <f t="shared" si="15"/>
        <v>325.64999999999998</v>
      </c>
      <c r="U54" s="3"/>
      <c r="V54" s="2">
        <f t="shared" si="16"/>
        <v>333</v>
      </c>
      <c r="W54" s="3"/>
      <c r="X54" s="2">
        <v>252.75</v>
      </c>
      <c r="Y54" s="3"/>
      <c r="Z54" s="2">
        <v>271</v>
      </c>
      <c r="AA54" s="3"/>
      <c r="AB54" s="2">
        <v>61.06</v>
      </c>
      <c r="AC54" s="3"/>
      <c r="AD54" s="2">
        <v>62</v>
      </c>
      <c r="AE54" s="3"/>
      <c r="AF54" s="2">
        <v>0</v>
      </c>
      <c r="AG54" s="3"/>
      <c r="AH54" s="2"/>
      <c r="AI54" s="3"/>
      <c r="AJ54" s="2">
        <f t="shared" si="17"/>
        <v>61.06</v>
      </c>
      <c r="AK54" s="3"/>
      <c r="AL54" s="2">
        <f t="shared" si="25"/>
        <v>62</v>
      </c>
      <c r="AM54" s="3"/>
      <c r="AN54" s="2">
        <v>155.88</v>
      </c>
      <c r="AO54" s="3"/>
      <c r="AP54" s="2">
        <v>250</v>
      </c>
      <c r="AQ54" s="3"/>
      <c r="AR54" s="2">
        <v>40.700000000000003</v>
      </c>
      <c r="AS54" s="3"/>
      <c r="AT54" s="2">
        <v>42</v>
      </c>
      <c r="AU54" s="3"/>
      <c r="AV54" s="2">
        <v>0</v>
      </c>
      <c r="AW54" s="3"/>
      <c r="AX54" s="2">
        <v>0</v>
      </c>
      <c r="AY54" s="3"/>
      <c r="AZ54" s="2">
        <v>712.17</v>
      </c>
      <c r="BA54" s="3"/>
      <c r="BB54" s="2">
        <v>729</v>
      </c>
      <c r="BC54" s="3"/>
      <c r="BD54" s="2">
        <v>0</v>
      </c>
      <c r="BE54" s="3"/>
      <c r="BF54" s="2"/>
      <c r="BG54" s="3"/>
      <c r="BH54" s="2">
        <f t="shared" si="18"/>
        <v>712.17</v>
      </c>
      <c r="BI54" s="3"/>
      <c r="BJ54" s="2">
        <f t="shared" si="26"/>
        <v>729</v>
      </c>
      <c r="BK54" s="3"/>
      <c r="BL54" s="2">
        <v>0</v>
      </c>
      <c r="BM54" s="3"/>
      <c r="BN54" s="2">
        <v>0</v>
      </c>
      <c r="BO54" s="3"/>
      <c r="BP54" s="2">
        <v>712.04</v>
      </c>
      <c r="BQ54" s="3"/>
      <c r="BR54" s="2">
        <v>729</v>
      </c>
      <c r="BS54" s="3"/>
      <c r="BT54" s="2">
        <v>732.55</v>
      </c>
      <c r="BU54" s="3"/>
      <c r="BV54" s="2">
        <v>750</v>
      </c>
      <c r="BW54" s="3"/>
      <c r="BX54" s="2">
        <f t="shared" si="19"/>
        <v>1444.59</v>
      </c>
      <c r="BY54" s="3"/>
      <c r="BZ54" s="2">
        <f t="shared" si="23"/>
        <v>1479</v>
      </c>
      <c r="CA54" s="3"/>
      <c r="CB54" s="2">
        <f t="shared" si="20"/>
        <v>2414.4</v>
      </c>
      <c r="CC54" s="3"/>
      <c r="CD54" s="2">
        <f t="shared" si="24"/>
        <v>2562</v>
      </c>
      <c r="CE54" s="3"/>
      <c r="CF54" s="2">
        <f t="shared" si="21"/>
        <v>2992.8</v>
      </c>
      <c r="CG54" s="3"/>
      <c r="CH54" s="2">
        <f t="shared" si="22"/>
        <v>3166</v>
      </c>
    </row>
    <row r="55" spans="1:88" x14ac:dyDescent="0.25">
      <c r="A55" s="1"/>
      <c r="B55" s="1"/>
      <c r="C55" s="1"/>
      <c r="D55" s="1"/>
      <c r="E55" s="1" t="s">
        <v>157</v>
      </c>
      <c r="F55" s="1"/>
      <c r="G55" s="1"/>
      <c r="H55" s="2">
        <v>16.13</v>
      </c>
      <c r="I55" s="3"/>
      <c r="J55" s="2">
        <v>24</v>
      </c>
      <c r="K55" s="3"/>
      <c r="L55" s="2">
        <v>0</v>
      </c>
      <c r="M55" s="3"/>
      <c r="N55" s="2"/>
      <c r="O55" s="3"/>
      <c r="P55" s="2">
        <v>48.39</v>
      </c>
      <c r="Q55" s="3"/>
      <c r="R55" s="2">
        <v>72</v>
      </c>
      <c r="S55" s="3"/>
      <c r="T55" s="2">
        <f t="shared" si="15"/>
        <v>64.52</v>
      </c>
      <c r="U55" s="3"/>
      <c r="V55" s="2">
        <f t="shared" si="16"/>
        <v>96</v>
      </c>
      <c r="W55" s="3"/>
      <c r="X55" s="2">
        <v>5299.89</v>
      </c>
      <c r="Y55" s="3"/>
      <c r="Z55" s="2">
        <v>9078</v>
      </c>
      <c r="AA55" s="3"/>
      <c r="AB55" s="2">
        <v>12.1</v>
      </c>
      <c r="AC55" s="3"/>
      <c r="AD55" s="2">
        <v>18</v>
      </c>
      <c r="AE55" s="3"/>
      <c r="AF55" s="2">
        <v>0</v>
      </c>
      <c r="AG55" s="3"/>
      <c r="AH55" s="2"/>
      <c r="AI55" s="3"/>
      <c r="AJ55" s="2">
        <f t="shared" si="17"/>
        <v>12.1</v>
      </c>
      <c r="AK55" s="3"/>
      <c r="AL55" s="2">
        <f t="shared" si="25"/>
        <v>18</v>
      </c>
      <c r="AM55" s="3"/>
      <c r="AN55" s="2">
        <v>31.29</v>
      </c>
      <c r="AO55" s="3"/>
      <c r="AP55" s="2">
        <v>72</v>
      </c>
      <c r="AQ55" s="3"/>
      <c r="AR55" s="2">
        <v>8.08</v>
      </c>
      <c r="AS55" s="3"/>
      <c r="AT55" s="2">
        <v>12</v>
      </c>
      <c r="AU55" s="3"/>
      <c r="AV55" s="2">
        <v>0</v>
      </c>
      <c r="AW55" s="3"/>
      <c r="AX55" s="2">
        <v>0</v>
      </c>
      <c r="AY55" s="3"/>
      <c r="AZ55" s="2">
        <v>141.09</v>
      </c>
      <c r="BA55" s="3"/>
      <c r="BB55" s="2">
        <v>211</v>
      </c>
      <c r="BC55" s="3"/>
      <c r="BD55" s="2">
        <v>0</v>
      </c>
      <c r="BE55" s="3"/>
      <c r="BF55" s="2"/>
      <c r="BG55" s="3"/>
      <c r="BH55" s="2">
        <f t="shared" si="18"/>
        <v>141.09</v>
      </c>
      <c r="BI55" s="3"/>
      <c r="BJ55" s="2">
        <f t="shared" si="26"/>
        <v>211</v>
      </c>
      <c r="BK55" s="3"/>
      <c r="BL55" s="2">
        <v>0</v>
      </c>
      <c r="BM55" s="3"/>
      <c r="BN55" s="2">
        <v>0</v>
      </c>
      <c r="BO55" s="3"/>
      <c r="BP55" s="2">
        <v>141</v>
      </c>
      <c r="BQ55" s="3"/>
      <c r="BR55" s="2">
        <v>211</v>
      </c>
      <c r="BS55" s="3"/>
      <c r="BT55" s="2">
        <v>145.16999999999999</v>
      </c>
      <c r="BU55" s="3"/>
      <c r="BV55" s="2">
        <v>217</v>
      </c>
      <c r="BW55" s="3"/>
      <c r="BX55" s="2">
        <f t="shared" si="19"/>
        <v>286.17</v>
      </c>
      <c r="BY55" s="3"/>
      <c r="BZ55" s="2">
        <f t="shared" si="23"/>
        <v>428</v>
      </c>
      <c r="CA55" s="3"/>
      <c r="CB55" s="2">
        <f t="shared" si="20"/>
        <v>478.73</v>
      </c>
      <c r="CC55" s="3"/>
      <c r="CD55" s="2">
        <f t="shared" si="24"/>
        <v>741</v>
      </c>
      <c r="CE55" s="3"/>
      <c r="CF55" s="2">
        <f t="shared" si="21"/>
        <v>5843.14</v>
      </c>
      <c r="CG55" s="3"/>
      <c r="CH55" s="2">
        <f t="shared" si="22"/>
        <v>9915</v>
      </c>
    </row>
    <row r="56" spans="1:88" x14ac:dyDescent="0.25">
      <c r="A56" s="1"/>
      <c r="B56" s="1"/>
      <c r="C56" s="1"/>
      <c r="D56" s="1"/>
      <c r="E56" s="1" t="s">
        <v>158</v>
      </c>
      <c r="F56" s="1"/>
      <c r="G56" s="1"/>
      <c r="H56" s="2">
        <v>364.02</v>
      </c>
      <c r="I56" s="3"/>
      <c r="J56" s="2">
        <v>10008</v>
      </c>
      <c r="K56" s="3"/>
      <c r="L56" s="2">
        <v>0</v>
      </c>
      <c r="M56" s="3"/>
      <c r="N56" s="2"/>
      <c r="O56" s="3"/>
      <c r="P56" s="2">
        <v>1037.0999999999999</v>
      </c>
      <c r="Q56" s="3"/>
      <c r="R56" s="2">
        <v>2023</v>
      </c>
      <c r="S56" s="3"/>
      <c r="T56" s="2">
        <f t="shared" si="15"/>
        <v>1401.12</v>
      </c>
      <c r="U56" s="3"/>
      <c r="V56" s="2">
        <f t="shared" si="16"/>
        <v>12031</v>
      </c>
      <c r="W56" s="3"/>
      <c r="X56" s="2">
        <v>0</v>
      </c>
      <c r="Y56" s="3"/>
      <c r="Z56" s="2">
        <v>525</v>
      </c>
      <c r="AA56" s="3"/>
      <c r="AB56" s="2">
        <v>0</v>
      </c>
      <c r="AC56" s="3"/>
      <c r="AD56" s="2">
        <v>1506</v>
      </c>
      <c r="AE56" s="3"/>
      <c r="AF56" s="2">
        <v>0</v>
      </c>
      <c r="AG56" s="3"/>
      <c r="AH56" s="2">
        <v>0</v>
      </c>
      <c r="AI56" s="3"/>
      <c r="AJ56" s="2">
        <f t="shared" si="17"/>
        <v>0</v>
      </c>
      <c r="AK56" s="3"/>
      <c r="AL56" s="2">
        <f t="shared" si="25"/>
        <v>1506</v>
      </c>
      <c r="AM56" s="3"/>
      <c r="AN56" s="2">
        <v>0</v>
      </c>
      <c r="AO56" s="3"/>
      <c r="AP56" s="2">
        <v>106023</v>
      </c>
      <c r="AQ56" s="3"/>
      <c r="AR56" s="2">
        <v>0</v>
      </c>
      <c r="AS56" s="3"/>
      <c r="AT56" s="2">
        <v>4</v>
      </c>
      <c r="AU56" s="3"/>
      <c r="AV56" s="2">
        <v>0</v>
      </c>
      <c r="AW56" s="3"/>
      <c r="AX56" s="2">
        <v>0</v>
      </c>
      <c r="AY56" s="3"/>
      <c r="AZ56" s="2">
        <v>0</v>
      </c>
      <c r="BA56" s="3"/>
      <c r="BB56" s="2">
        <v>566</v>
      </c>
      <c r="BC56" s="3"/>
      <c r="BD56" s="2">
        <v>0</v>
      </c>
      <c r="BE56" s="3"/>
      <c r="BF56" s="2"/>
      <c r="BG56" s="3"/>
      <c r="BH56" s="2">
        <f t="shared" si="18"/>
        <v>0</v>
      </c>
      <c r="BI56" s="3"/>
      <c r="BJ56" s="2">
        <f t="shared" si="26"/>
        <v>566</v>
      </c>
      <c r="BK56" s="3"/>
      <c r="BL56" s="2">
        <v>0</v>
      </c>
      <c r="BM56" s="3"/>
      <c r="BN56" s="2">
        <v>0</v>
      </c>
      <c r="BO56" s="3"/>
      <c r="BP56" s="2">
        <v>0</v>
      </c>
      <c r="BQ56" s="3"/>
      <c r="BR56" s="2">
        <v>66</v>
      </c>
      <c r="BS56" s="3"/>
      <c r="BT56" s="2">
        <v>0</v>
      </c>
      <c r="BU56" s="3"/>
      <c r="BV56" s="2">
        <v>3068</v>
      </c>
      <c r="BW56" s="3"/>
      <c r="BX56" s="2">
        <f t="shared" si="19"/>
        <v>0</v>
      </c>
      <c r="BY56" s="3"/>
      <c r="BZ56" s="2">
        <f t="shared" si="23"/>
        <v>3134</v>
      </c>
      <c r="CA56" s="3"/>
      <c r="CB56" s="2">
        <f t="shared" si="20"/>
        <v>0</v>
      </c>
      <c r="CC56" s="3"/>
      <c r="CD56" s="2">
        <f t="shared" si="24"/>
        <v>111233</v>
      </c>
      <c r="CE56" s="3"/>
      <c r="CF56" s="2">
        <f t="shared" si="21"/>
        <v>1401.12</v>
      </c>
      <c r="CG56" s="3"/>
      <c r="CH56" s="2">
        <f t="shared" si="22"/>
        <v>123789</v>
      </c>
    </row>
    <row r="57" spans="1:88" x14ac:dyDescent="0.25">
      <c r="A57" s="1"/>
      <c r="B57" s="1"/>
      <c r="C57" s="1"/>
      <c r="D57" s="1"/>
      <c r="E57" s="1" t="s">
        <v>159</v>
      </c>
      <c r="F57" s="1"/>
      <c r="G57" s="1"/>
      <c r="H57" s="2">
        <v>0</v>
      </c>
      <c r="I57" s="3"/>
      <c r="J57" s="2">
        <v>0</v>
      </c>
      <c r="K57" s="3"/>
      <c r="L57" s="2">
        <v>0</v>
      </c>
      <c r="M57" s="3"/>
      <c r="N57" s="2"/>
      <c r="O57" s="3"/>
      <c r="P57" s="2">
        <v>0</v>
      </c>
      <c r="Q57" s="3"/>
      <c r="R57" s="2">
        <v>0</v>
      </c>
      <c r="S57" s="3"/>
      <c r="T57" s="2">
        <f t="shared" si="15"/>
        <v>0</v>
      </c>
      <c r="U57" s="3"/>
      <c r="V57" s="2">
        <f t="shared" si="16"/>
        <v>0</v>
      </c>
      <c r="W57" s="3"/>
      <c r="X57" s="2">
        <v>260</v>
      </c>
      <c r="Y57" s="3"/>
      <c r="Z57" s="2">
        <v>1258</v>
      </c>
      <c r="AA57" s="3"/>
      <c r="AB57" s="2">
        <v>0</v>
      </c>
      <c r="AC57" s="3"/>
      <c r="AD57" s="2">
        <v>0</v>
      </c>
      <c r="AE57" s="3"/>
      <c r="AF57" s="2">
        <v>0</v>
      </c>
      <c r="AG57" s="3"/>
      <c r="AH57" s="2"/>
      <c r="AI57" s="3"/>
      <c r="AJ57" s="2">
        <f t="shared" si="17"/>
        <v>0</v>
      </c>
      <c r="AK57" s="3"/>
      <c r="AL57" s="2">
        <f t="shared" si="25"/>
        <v>0</v>
      </c>
      <c r="AM57" s="3"/>
      <c r="AN57" s="2">
        <v>0</v>
      </c>
      <c r="AO57" s="3"/>
      <c r="AP57" s="2">
        <v>0</v>
      </c>
      <c r="AQ57" s="3"/>
      <c r="AR57" s="2">
        <v>0</v>
      </c>
      <c r="AS57" s="3"/>
      <c r="AT57" s="2">
        <v>0</v>
      </c>
      <c r="AU57" s="3"/>
      <c r="AV57" s="2">
        <v>0</v>
      </c>
      <c r="AW57" s="3"/>
      <c r="AX57" s="2">
        <v>0</v>
      </c>
      <c r="AY57" s="3"/>
      <c r="AZ57" s="2">
        <v>0</v>
      </c>
      <c r="BA57" s="3"/>
      <c r="BB57" s="2">
        <v>5000</v>
      </c>
      <c r="BC57" s="3"/>
      <c r="BD57" s="2">
        <v>0</v>
      </c>
      <c r="BE57" s="3"/>
      <c r="BF57" s="2"/>
      <c r="BG57" s="3"/>
      <c r="BH57" s="2">
        <f t="shared" si="18"/>
        <v>0</v>
      </c>
      <c r="BI57" s="3"/>
      <c r="BJ57" s="2">
        <f t="shared" si="26"/>
        <v>5000</v>
      </c>
      <c r="BK57" s="3"/>
      <c r="BL57" s="2">
        <v>0</v>
      </c>
      <c r="BM57" s="3"/>
      <c r="BN57" s="2">
        <v>0</v>
      </c>
      <c r="BO57" s="3"/>
      <c r="BP57" s="2">
        <v>0</v>
      </c>
      <c r="BQ57" s="3"/>
      <c r="BR57" s="2">
        <v>0</v>
      </c>
      <c r="BS57" s="3"/>
      <c r="BT57" s="2">
        <v>0</v>
      </c>
      <c r="BU57" s="3"/>
      <c r="BV57" s="2">
        <v>0</v>
      </c>
      <c r="BW57" s="3"/>
      <c r="BX57" s="2">
        <f t="shared" si="19"/>
        <v>0</v>
      </c>
      <c r="BY57" s="3"/>
      <c r="BZ57" s="2">
        <f t="shared" si="23"/>
        <v>0</v>
      </c>
      <c r="CA57" s="3"/>
      <c r="CB57" s="2">
        <f t="shared" si="20"/>
        <v>0</v>
      </c>
      <c r="CC57" s="3"/>
      <c r="CD57" s="2">
        <f t="shared" si="24"/>
        <v>5000</v>
      </c>
      <c r="CE57" s="3"/>
      <c r="CF57" s="2">
        <f t="shared" si="21"/>
        <v>260</v>
      </c>
      <c r="CG57" s="3"/>
      <c r="CH57" s="2">
        <f t="shared" si="22"/>
        <v>6258</v>
      </c>
    </row>
    <row r="58" spans="1:88" x14ac:dyDescent="0.25">
      <c r="A58" s="1"/>
      <c r="B58" s="1"/>
      <c r="C58" s="1"/>
      <c r="D58" s="1"/>
      <c r="E58" s="1" t="s">
        <v>160</v>
      </c>
      <c r="F58" s="1"/>
      <c r="G58" s="1"/>
      <c r="H58" s="2">
        <v>2060.2800000000002</v>
      </c>
      <c r="I58" s="3"/>
      <c r="J58" s="2">
        <v>1708</v>
      </c>
      <c r="K58" s="3"/>
      <c r="L58" s="2">
        <v>0</v>
      </c>
      <c r="M58" s="3"/>
      <c r="N58" s="2"/>
      <c r="O58" s="3"/>
      <c r="P58" s="2">
        <v>7213.09</v>
      </c>
      <c r="Q58" s="3"/>
      <c r="R58" s="2">
        <v>7430</v>
      </c>
      <c r="S58" s="3"/>
      <c r="T58" s="2">
        <f t="shared" si="15"/>
        <v>9273.3700000000008</v>
      </c>
      <c r="U58" s="3"/>
      <c r="V58" s="2">
        <f t="shared" si="16"/>
        <v>9138</v>
      </c>
      <c r="W58" s="3"/>
      <c r="X58" s="2">
        <v>163.59</v>
      </c>
      <c r="Y58" s="3"/>
      <c r="Z58" s="2">
        <v>332</v>
      </c>
      <c r="AA58" s="3"/>
      <c r="AB58" s="2">
        <v>40.32</v>
      </c>
      <c r="AC58" s="3"/>
      <c r="AD58" s="2">
        <v>7</v>
      </c>
      <c r="AE58" s="3"/>
      <c r="AF58" s="2">
        <v>0</v>
      </c>
      <c r="AG58" s="3"/>
      <c r="AH58" s="2"/>
      <c r="AI58" s="3"/>
      <c r="AJ58" s="2">
        <f t="shared" si="17"/>
        <v>40.32</v>
      </c>
      <c r="AK58" s="3"/>
      <c r="AL58" s="2">
        <f t="shared" si="25"/>
        <v>7</v>
      </c>
      <c r="AM58" s="3"/>
      <c r="AN58" s="2">
        <v>93.95</v>
      </c>
      <c r="AO58" s="3"/>
      <c r="AP58" s="2">
        <v>85</v>
      </c>
      <c r="AQ58" s="3"/>
      <c r="AR58" s="2">
        <v>26.86</v>
      </c>
      <c r="AS58" s="3"/>
      <c r="AT58" s="2">
        <v>287</v>
      </c>
      <c r="AU58" s="3"/>
      <c r="AV58" s="2">
        <v>0</v>
      </c>
      <c r="AW58" s="3"/>
      <c r="AX58" s="2">
        <v>0</v>
      </c>
      <c r="AY58" s="3"/>
      <c r="AZ58" s="2">
        <v>470.07</v>
      </c>
      <c r="BA58" s="3"/>
      <c r="BB58" s="2">
        <v>553</v>
      </c>
      <c r="BC58" s="3"/>
      <c r="BD58" s="2">
        <v>0</v>
      </c>
      <c r="BE58" s="3"/>
      <c r="BF58" s="2"/>
      <c r="BG58" s="3"/>
      <c r="BH58" s="2">
        <f t="shared" si="18"/>
        <v>470.07</v>
      </c>
      <c r="BI58" s="3"/>
      <c r="BJ58" s="2">
        <f t="shared" si="26"/>
        <v>553</v>
      </c>
      <c r="BK58" s="3"/>
      <c r="BL58" s="2">
        <v>0</v>
      </c>
      <c r="BM58" s="3"/>
      <c r="BN58" s="2">
        <v>0</v>
      </c>
      <c r="BO58" s="3"/>
      <c r="BP58" s="2">
        <v>469.96</v>
      </c>
      <c r="BQ58" s="3"/>
      <c r="BR58" s="2">
        <v>83</v>
      </c>
      <c r="BS58" s="3"/>
      <c r="BT58" s="2">
        <v>483.57</v>
      </c>
      <c r="BU58" s="3"/>
      <c r="BV58" s="2">
        <v>744</v>
      </c>
      <c r="BW58" s="3"/>
      <c r="BX58" s="2">
        <f t="shared" si="19"/>
        <v>953.53</v>
      </c>
      <c r="BY58" s="3"/>
      <c r="BZ58" s="2">
        <f t="shared" si="23"/>
        <v>827</v>
      </c>
      <c r="CA58" s="3"/>
      <c r="CB58" s="2">
        <f t="shared" si="20"/>
        <v>1584.73</v>
      </c>
      <c r="CC58" s="3"/>
      <c r="CD58" s="2">
        <f t="shared" si="24"/>
        <v>1759</v>
      </c>
      <c r="CE58" s="3"/>
      <c r="CF58" s="2">
        <f t="shared" si="21"/>
        <v>11021.69</v>
      </c>
      <c r="CG58" s="3"/>
      <c r="CH58" s="2">
        <f t="shared" si="22"/>
        <v>11229</v>
      </c>
    </row>
    <row r="59" spans="1:88" x14ac:dyDescent="0.25">
      <c r="A59" s="1"/>
      <c r="B59" s="1"/>
      <c r="C59" s="1"/>
      <c r="D59" s="1"/>
      <c r="E59" s="1" t="s">
        <v>161</v>
      </c>
      <c r="F59" s="1"/>
      <c r="G59" s="1"/>
      <c r="H59" s="2">
        <v>0</v>
      </c>
      <c r="I59" s="3"/>
      <c r="J59" s="2"/>
      <c r="K59" s="3"/>
      <c r="L59" s="2">
        <v>0</v>
      </c>
      <c r="M59" s="3"/>
      <c r="N59" s="2"/>
      <c r="O59" s="3"/>
      <c r="P59" s="2">
        <v>4752</v>
      </c>
      <c r="Q59" s="3"/>
      <c r="R59" s="2">
        <v>4800</v>
      </c>
      <c r="S59" s="3"/>
      <c r="T59" s="2">
        <f t="shared" si="15"/>
        <v>4752</v>
      </c>
      <c r="U59" s="3"/>
      <c r="V59" s="2">
        <f t="shared" si="16"/>
        <v>4800</v>
      </c>
      <c r="W59" s="3"/>
      <c r="X59" s="2">
        <v>0</v>
      </c>
      <c r="Y59" s="3"/>
      <c r="Z59" s="2"/>
      <c r="AA59" s="3"/>
      <c r="AB59" s="2">
        <v>0</v>
      </c>
      <c r="AC59" s="3"/>
      <c r="AD59" s="2"/>
      <c r="AE59" s="3"/>
      <c r="AF59" s="2">
        <v>0</v>
      </c>
      <c r="AG59" s="3"/>
      <c r="AH59" s="2"/>
      <c r="AI59" s="3"/>
      <c r="AJ59" s="2">
        <f t="shared" si="17"/>
        <v>0</v>
      </c>
      <c r="AK59" s="3"/>
      <c r="AL59" s="2"/>
      <c r="AM59" s="3"/>
      <c r="AN59" s="2">
        <v>0</v>
      </c>
      <c r="AO59" s="3"/>
      <c r="AP59" s="2"/>
      <c r="AQ59" s="3"/>
      <c r="AR59" s="2">
        <v>0</v>
      </c>
      <c r="AS59" s="3"/>
      <c r="AT59" s="2"/>
      <c r="AU59" s="3"/>
      <c r="AV59" s="2">
        <v>0</v>
      </c>
      <c r="AW59" s="3"/>
      <c r="AX59" s="2"/>
      <c r="AY59" s="3"/>
      <c r="AZ59" s="2">
        <v>0</v>
      </c>
      <c r="BA59" s="3"/>
      <c r="BB59" s="2"/>
      <c r="BC59" s="3"/>
      <c r="BD59" s="2">
        <v>0</v>
      </c>
      <c r="BE59" s="3"/>
      <c r="BF59" s="2"/>
      <c r="BG59" s="3"/>
      <c r="BH59" s="2">
        <f t="shared" si="18"/>
        <v>0</v>
      </c>
      <c r="BI59" s="3"/>
      <c r="BJ59" s="2"/>
      <c r="BK59" s="3"/>
      <c r="BL59" s="2">
        <v>0</v>
      </c>
      <c r="BM59" s="3"/>
      <c r="BN59" s="2"/>
      <c r="BO59" s="3"/>
      <c r="BP59" s="2">
        <v>0</v>
      </c>
      <c r="BQ59" s="3"/>
      <c r="BR59" s="2"/>
      <c r="BS59" s="3"/>
      <c r="BT59" s="2">
        <v>0</v>
      </c>
      <c r="BU59" s="3"/>
      <c r="BV59" s="2"/>
      <c r="BW59" s="3"/>
      <c r="BX59" s="2">
        <f t="shared" si="19"/>
        <v>0</v>
      </c>
      <c r="BY59" s="3"/>
      <c r="BZ59" s="2"/>
      <c r="CA59" s="3"/>
      <c r="CB59" s="2">
        <f t="shared" si="20"/>
        <v>0</v>
      </c>
      <c r="CC59" s="3"/>
      <c r="CD59" s="2"/>
      <c r="CE59" s="3"/>
      <c r="CF59" s="2">
        <f t="shared" si="21"/>
        <v>4752</v>
      </c>
      <c r="CG59" s="3"/>
      <c r="CH59" s="2">
        <f t="shared" si="22"/>
        <v>4800</v>
      </c>
    </row>
    <row r="60" spans="1:88" x14ac:dyDescent="0.25">
      <c r="A60" s="1"/>
      <c r="B60" s="1"/>
      <c r="C60" s="1"/>
      <c r="D60" s="1"/>
      <c r="E60" s="1" t="s">
        <v>162</v>
      </c>
      <c r="F60" s="1"/>
      <c r="G60" s="1"/>
      <c r="H60" s="2">
        <v>166.88</v>
      </c>
      <c r="I60" s="3"/>
      <c r="J60" s="2">
        <v>293</v>
      </c>
      <c r="K60" s="3"/>
      <c r="L60" s="2">
        <v>0</v>
      </c>
      <c r="M60" s="3"/>
      <c r="N60" s="2"/>
      <c r="O60" s="3"/>
      <c r="P60" s="2">
        <v>713.79</v>
      </c>
      <c r="Q60" s="3"/>
      <c r="R60" s="2">
        <v>1028</v>
      </c>
      <c r="S60" s="3"/>
      <c r="T60" s="2">
        <f t="shared" si="15"/>
        <v>880.67</v>
      </c>
      <c r="U60" s="3"/>
      <c r="V60" s="2">
        <f t="shared" si="16"/>
        <v>1321</v>
      </c>
      <c r="W60" s="3"/>
      <c r="X60" s="2">
        <v>6943.38</v>
      </c>
      <c r="Y60" s="3"/>
      <c r="Z60" s="2">
        <v>952</v>
      </c>
      <c r="AA60" s="3"/>
      <c r="AB60" s="2">
        <v>103.01</v>
      </c>
      <c r="AC60" s="3"/>
      <c r="AD60" s="2">
        <v>220</v>
      </c>
      <c r="AE60" s="3"/>
      <c r="AF60" s="2">
        <v>0</v>
      </c>
      <c r="AG60" s="3"/>
      <c r="AH60" s="2"/>
      <c r="AI60" s="3"/>
      <c r="AJ60" s="2">
        <f t="shared" si="17"/>
        <v>103.01</v>
      </c>
      <c r="AK60" s="3"/>
      <c r="AL60" s="2">
        <f>ROUND(AD60+AH60,5)</f>
        <v>220</v>
      </c>
      <c r="AM60" s="3"/>
      <c r="AN60" s="2">
        <v>558.04</v>
      </c>
      <c r="AO60" s="3"/>
      <c r="AP60" s="2">
        <v>878</v>
      </c>
      <c r="AQ60" s="3"/>
      <c r="AR60" s="2">
        <v>70.72</v>
      </c>
      <c r="AS60" s="3"/>
      <c r="AT60" s="2">
        <v>146</v>
      </c>
      <c r="AU60" s="3"/>
      <c r="AV60" s="2">
        <v>0</v>
      </c>
      <c r="AW60" s="3"/>
      <c r="AX60" s="2">
        <v>0</v>
      </c>
      <c r="AY60" s="3"/>
      <c r="AZ60" s="2">
        <v>1766.08</v>
      </c>
      <c r="BA60" s="3"/>
      <c r="BB60" s="2">
        <v>2562</v>
      </c>
      <c r="BC60" s="3"/>
      <c r="BD60" s="2">
        <v>0</v>
      </c>
      <c r="BE60" s="3"/>
      <c r="BF60" s="2"/>
      <c r="BG60" s="3"/>
      <c r="BH60" s="2">
        <f t="shared" si="18"/>
        <v>1766.08</v>
      </c>
      <c r="BI60" s="3"/>
      <c r="BJ60" s="2">
        <f t="shared" ref="BJ60:BJ66" si="27">ROUND(AX60+BB60+BF60,5)</f>
        <v>2562</v>
      </c>
      <c r="BK60" s="3"/>
      <c r="BL60" s="2">
        <v>2222.5</v>
      </c>
      <c r="BM60" s="3"/>
      <c r="BN60" s="2">
        <v>0</v>
      </c>
      <c r="BO60" s="3"/>
      <c r="BP60" s="2">
        <v>1219.6300000000001</v>
      </c>
      <c r="BQ60" s="3"/>
      <c r="BR60" s="2">
        <v>2562</v>
      </c>
      <c r="BS60" s="3"/>
      <c r="BT60" s="2">
        <v>8477.93</v>
      </c>
      <c r="BU60" s="3"/>
      <c r="BV60" s="2">
        <v>7822</v>
      </c>
      <c r="BW60" s="3"/>
      <c r="BX60" s="2">
        <f t="shared" si="19"/>
        <v>11920.06</v>
      </c>
      <c r="BY60" s="3"/>
      <c r="BZ60" s="2">
        <f>ROUND(BN60+BR60+BV60,5)</f>
        <v>10384</v>
      </c>
      <c r="CA60" s="3"/>
      <c r="CB60" s="2">
        <f t="shared" si="20"/>
        <v>14417.91</v>
      </c>
      <c r="CC60" s="3"/>
      <c r="CD60" s="2">
        <f t="shared" ref="CD60:CD66" si="28">ROUND(AL60+AP60+AT60+BJ60+BZ60,5)</f>
        <v>14190</v>
      </c>
      <c r="CE60" s="3"/>
      <c r="CF60" s="2">
        <f t="shared" si="21"/>
        <v>22241.96</v>
      </c>
      <c r="CG60" s="3"/>
      <c r="CH60" s="2">
        <f t="shared" si="22"/>
        <v>16463</v>
      </c>
    </row>
    <row r="61" spans="1:88" x14ac:dyDescent="0.25">
      <c r="A61" s="1"/>
      <c r="B61" s="1"/>
      <c r="C61" s="1"/>
      <c r="D61" s="1"/>
      <c r="E61" s="1" t="s">
        <v>163</v>
      </c>
      <c r="F61" s="1"/>
      <c r="G61" s="1"/>
      <c r="H61" s="2">
        <v>43.07</v>
      </c>
      <c r="I61" s="3"/>
      <c r="J61" s="2">
        <v>350</v>
      </c>
      <c r="K61" s="3"/>
      <c r="L61" s="2">
        <v>0</v>
      </c>
      <c r="M61" s="3"/>
      <c r="N61" s="2"/>
      <c r="O61" s="3"/>
      <c r="P61" s="2">
        <v>582.83000000000004</v>
      </c>
      <c r="Q61" s="3"/>
      <c r="R61" s="2">
        <v>1051</v>
      </c>
      <c r="S61" s="3"/>
      <c r="T61" s="2">
        <f t="shared" si="15"/>
        <v>625.9</v>
      </c>
      <c r="U61" s="3"/>
      <c r="V61" s="2">
        <f t="shared" si="16"/>
        <v>1401</v>
      </c>
      <c r="W61" s="3"/>
      <c r="X61" s="2">
        <v>1265.58</v>
      </c>
      <c r="Y61" s="3"/>
      <c r="Z61" s="2">
        <v>2138</v>
      </c>
      <c r="AA61" s="3"/>
      <c r="AB61" s="2">
        <v>6.9</v>
      </c>
      <c r="AC61" s="3"/>
      <c r="AD61" s="2">
        <v>263</v>
      </c>
      <c r="AE61" s="3"/>
      <c r="AF61" s="2">
        <v>0</v>
      </c>
      <c r="AG61" s="3"/>
      <c r="AH61" s="2"/>
      <c r="AI61" s="3"/>
      <c r="AJ61" s="2">
        <f t="shared" si="17"/>
        <v>6.9</v>
      </c>
      <c r="AK61" s="3"/>
      <c r="AL61" s="2">
        <f>ROUND(AD61+AH61,5)</f>
        <v>263</v>
      </c>
      <c r="AM61" s="3"/>
      <c r="AN61" s="2">
        <v>2121.4699999999998</v>
      </c>
      <c r="AO61" s="3"/>
      <c r="AP61" s="2">
        <v>1051</v>
      </c>
      <c r="AQ61" s="3"/>
      <c r="AR61" s="2">
        <v>4.59</v>
      </c>
      <c r="AS61" s="3"/>
      <c r="AT61" s="2">
        <v>175</v>
      </c>
      <c r="AU61" s="3"/>
      <c r="AV61" s="2">
        <v>721.5</v>
      </c>
      <c r="AW61" s="3"/>
      <c r="AX61" s="2">
        <v>0</v>
      </c>
      <c r="AY61" s="3"/>
      <c r="AZ61" s="2">
        <v>22463.66</v>
      </c>
      <c r="BA61" s="3"/>
      <c r="BB61" s="2">
        <v>19865</v>
      </c>
      <c r="BC61" s="3"/>
      <c r="BD61" s="2">
        <v>0</v>
      </c>
      <c r="BE61" s="3"/>
      <c r="BF61" s="2"/>
      <c r="BG61" s="3"/>
      <c r="BH61" s="2">
        <f t="shared" si="18"/>
        <v>23185.16</v>
      </c>
      <c r="BI61" s="3"/>
      <c r="BJ61" s="2">
        <f t="shared" si="27"/>
        <v>19865</v>
      </c>
      <c r="BK61" s="3"/>
      <c r="BL61" s="2">
        <v>0</v>
      </c>
      <c r="BM61" s="3"/>
      <c r="BN61" s="2">
        <v>2400</v>
      </c>
      <c r="BO61" s="3"/>
      <c r="BP61" s="2">
        <v>80.48</v>
      </c>
      <c r="BQ61" s="3"/>
      <c r="BR61" s="2">
        <v>3065</v>
      </c>
      <c r="BS61" s="3"/>
      <c r="BT61" s="2">
        <v>103.1</v>
      </c>
      <c r="BU61" s="3"/>
      <c r="BV61" s="2">
        <v>3152</v>
      </c>
      <c r="BW61" s="3"/>
      <c r="BX61" s="2">
        <f t="shared" si="19"/>
        <v>183.58</v>
      </c>
      <c r="BY61" s="3"/>
      <c r="BZ61" s="2">
        <f>ROUND(BN61+BR61+BV61,5)</f>
        <v>8617</v>
      </c>
      <c r="CA61" s="3"/>
      <c r="CB61" s="2">
        <f t="shared" si="20"/>
        <v>25501.7</v>
      </c>
      <c r="CC61" s="3"/>
      <c r="CD61" s="2">
        <f t="shared" si="28"/>
        <v>29971</v>
      </c>
      <c r="CE61" s="3"/>
      <c r="CF61" s="2">
        <f t="shared" si="21"/>
        <v>27393.18</v>
      </c>
      <c r="CG61" s="3"/>
      <c r="CH61" s="2">
        <f t="shared" si="22"/>
        <v>33510</v>
      </c>
      <c r="CI61" s="59" t="s">
        <v>678</v>
      </c>
    </row>
    <row r="62" spans="1:88" x14ac:dyDescent="0.25">
      <c r="A62" s="1"/>
      <c r="B62" s="1"/>
      <c r="C62" s="1"/>
      <c r="D62" s="1"/>
      <c r="E62" s="1" t="s">
        <v>164</v>
      </c>
      <c r="F62" s="1"/>
      <c r="G62" s="1"/>
      <c r="H62" s="2">
        <v>0</v>
      </c>
      <c r="I62" s="3"/>
      <c r="J62" s="2"/>
      <c r="K62" s="3"/>
      <c r="L62" s="2">
        <v>0</v>
      </c>
      <c r="M62" s="3"/>
      <c r="N62" s="2"/>
      <c r="O62" s="3"/>
      <c r="P62" s="2">
        <v>0</v>
      </c>
      <c r="Q62" s="3"/>
      <c r="R62" s="2"/>
      <c r="S62" s="3"/>
      <c r="T62" s="2">
        <f t="shared" si="15"/>
        <v>0</v>
      </c>
      <c r="U62" s="3"/>
      <c r="V62" s="2"/>
      <c r="W62" s="3"/>
      <c r="X62" s="2">
        <v>0</v>
      </c>
      <c r="Y62" s="3"/>
      <c r="Z62" s="2"/>
      <c r="AA62" s="3"/>
      <c r="AB62" s="2">
        <v>0</v>
      </c>
      <c r="AC62" s="3"/>
      <c r="AD62" s="2"/>
      <c r="AE62" s="3"/>
      <c r="AF62" s="2">
        <v>0</v>
      </c>
      <c r="AG62" s="3"/>
      <c r="AH62" s="2"/>
      <c r="AI62" s="3"/>
      <c r="AJ62" s="2">
        <f t="shared" si="17"/>
        <v>0</v>
      </c>
      <c r="AK62" s="3"/>
      <c r="AL62" s="2"/>
      <c r="AM62" s="3"/>
      <c r="AN62" s="2">
        <v>0</v>
      </c>
      <c r="AO62" s="3"/>
      <c r="AP62" s="2"/>
      <c r="AQ62" s="3"/>
      <c r="AR62" s="2">
        <v>0</v>
      </c>
      <c r="AS62" s="3"/>
      <c r="AT62" s="2"/>
      <c r="AU62" s="3"/>
      <c r="AV62" s="2">
        <v>0</v>
      </c>
      <c r="AW62" s="3"/>
      <c r="AX62" s="2"/>
      <c r="AY62" s="3"/>
      <c r="AZ62" s="2">
        <v>13807.5</v>
      </c>
      <c r="BA62" s="3"/>
      <c r="BB62" s="2">
        <v>6000</v>
      </c>
      <c r="BC62" s="3"/>
      <c r="BD62" s="2">
        <v>0</v>
      </c>
      <c r="BE62" s="3"/>
      <c r="BF62" s="2"/>
      <c r="BG62" s="3"/>
      <c r="BH62" s="2">
        <f t="shared" si="18"/>
        <v>13807.5</v>
      </c>
      <c r="BI62" s="3"/>
      <c r="BJ62" s="2">
        <f t="shared" si="27"/>
        <v>6000</v>
      </c>
      <c r="BK62" s="3"/>
      <c r="BL62" s="2">
        <v>0</v>
      </c>
      <c r="BM62" s="3"/>
      <c r="BN62" s="2"/>
      <c r="BO62" s="3"/>
      <c r="BP62" s="2">
        <v>0</v>
      </c>
      <c r="BQ62" s="3"/>
      <c r="BR62" s="2"/>
      <c r="BS62" s="3"/>
      <c r="BT62" s="2">
        <v>0</v>
      </c>
      <c r="BU62" s="3"/>
      <c r="BV62" s="2"/>
      <c r="BW62" s="3"/>
      <c r="BX62" s="2">
        <f t="shared" si="19"/>
        <v>0</v>
      </c>
      <c r="BY62" s="3"/>
      <c r="BZ62" s="2"/>
      <c r="CA62" s="3"/>
      <c r="CB62" s="2">
        <f t="shared" si="20"/>
        <v>13807.5</v>
      </c>
      <c r="CC62" s="3"/>
      <c r="CD62" s="2">
        <f t="shared" si="28"/>
        <v>6000</v>
      </c>
      <c r="CE62" s="3"/>
      <c r="CF62" s="2">
        <f t="shared" si="21"/>
        <v>13807.5</v>
      </c>
      <c r="CG62" s="3"/>
      <c r="CH62" s="2">
        <f t="shared" si="22"/>
        <v>6000</v>
      </c>
      <c r="CI62" s="65">
        <v>2023.56</v>
      </c>
      <c r="CJ62" s="59" t="s">
        <v>671</v>
      </c>
    </row>
    <row r="63" spans="1:88" ht="15.75" thickBot="1" x14ac:dyDescent="0.3">
      <c r="A63" s="1"/>
      <c r="B63" s="1"/>
      <c r="C63" s="1"/>
      <c r="D63" s="1"/>
      <c r="E63" s="1" t="s">
        <v>165</v>
      </c>
      <c r="F63" s="1"/>
      <c r="G63" s="1"/>
      <c r="H63" s="4">
        <v>0</v>
      </c>
      <c r="I63" s="3"/>
      <c r="J63" s="4"/>
      <c r="K63" s="3"/>
      <c r="L63" s="4">
        <v>0</v>
      </c>
      <c r="M63" s="3"/>
      <c r="N63" s="4"/>
      <c r="O63" s="3"/>
      <c r="P63" s="4">
        <v>105.5</v>
      </c>
      <c r="Q63" s="3"/>
      <c r="R63" s="4">
        <v>0</v>
      </c>
      <c r="S63" s="3"/>
      <c r="T63" s="4">
        <f t="shared" si="15"/>
        <v>105.5</v>
      </c>
      <c r="U63" s="3"/>
      <c r="V63" s="4">
        <f>ROUND(J63+N63+R63,5)</f>
        <v>0</v>
      </c>
      <c r="W63" s="3"/>
      <c r="X63" s="4">
        <v>0</v>
      </c>
      <c r="Y63" s="3"/>
      <c r="Z63" s="4"/>
      <c r="AA63" s="3"/>
      <c r="AB63" s="4">
        <v>0</v>
      </c>
      <c r="AC63" s="3"/>
      <c r="AD63" s="4"/>
      <c r="AE63" s="3"/>
      <c r="AF63" s="4">
        <v>0</v>
      </c>
      <c r="AG63" s="3"/>
      <c r="AH63" s="4"/>
      <c r="AI63" s="3"/>
      <c r="AJ63" s="4">
        <f t="shared" si="17"/>
        <v>0</v>
      </c>
      <c r="AK63" s="3"/>
      <c r="AL63" s="4"/>
      <c r="AM63" s="3"/>
      <c r="AN63" s="4">
        <v>0</v>
      </c>
      <c r="AO63" s="3"/>
      <c r="AP63" s="4"/>
      <c r="AQ63" s="3"/>
      <c r="AR63" s="4">
        <v>0</v>
      </c>
      <c r="AS63" s="3"/>
      <c r="AT63" s="4"/>
      <c r="AU63" s="3"/>
      <c r="AV63" s="4">
        <v>1823.56</v>
      </c>
      <c r="AW63" s="3"/>
      <c r="AX63" s="4">
        <v>0</v>
      </c>
      <c r="AY63" s="3"/>
      <c r="AZ63" s="4">
        <v>3342.46</v>
      </c>
      <c r="BA63" s="3"/>
      <c r="BB63" s="4">
        <v>0</v>
      </c>
      <c r="BC63" s="3"/>
      <c r="BD63" s="4">
        <v>200</v>
      </c>
      <c r="BE63" s="3"/>
      <c r="BF63" s="2"/>
      <c r="BG63" s="3"/>
      <c r="BH63" s="4">
        <f t="shared" si="18"/>
        <v>5366.02</v>
      </c>
      <c r="BI63" s="3"/>
      <c r="BJ63" s="4">
        <f t="shared" si="27"/>
        <v>0</v>
      </c>
      <c r="BK63" s="3"/>
      <c r="BL63" s="4">
        <v>0</v>
      </c>
      <c r="BM63" s="3"/>
      <c r="BN63" s="4"/>
      <c r="BO63" s="3"/>
      <c r="BP63" s="4">
        <v>0</v>
      </c>
      <c r="BQ63" s="3"/>
      <c r="BR63" s="4"/>
      <c r="BS63" s="3"/>
      <c r="BT63" s="4">
        <v>0</v>
      </c>
      <c r="BU63" s="3"/>
      <c r="BV63" s="4"/>
      <c r="BW63" s="3"/>
      <c r="BX63" s="4">
        <f t="shared" si="19"/>
        <v>0</v>
      </c>
      <c r="BY63" s="3"/>
      <c r="BZ63" s="4"/>
      <c r="CA63" s="3"/>
      <c r="CB63" s="4">
        <f t="shared" si="20"/>
        <v>5366.02</v>
      </c>
      <c r="CC63" s="3"/>
      <c r="CD63" s="4">
        <f t="shared" si="28"/>
        <v>0</v>
      </c>
      <c r="CE63" s="3"/>
      <c r="CF63" s="4">
        <f t="shared" si="21"/>
        <v>5471.52</v>
      </c>
      <c r="CG63" s="3"/>
      <c r="CH63" s="4">
        <f t="shared" si="22"/>
        <v>0</v>
      </c>
      <c r="CI63" s="59">
        <v>3342.46</v>
      </c>
      <c r="CJ63" s="59" t="s">
        <v>672</v>
      </c>
    </row>
    <row r="64" spans="1:88" ht="15.75" thickBot="1" x14ac:dyDescent="0.3">
      <c r="A64" s="1"/>
      <c r="B64" s="1"/>
      <c r="C64" s="1"/>
      <c r="D64" s="1" t="s">
        <v>166</v>
      </c>
      <c r="E64" s="1"/>
      <c r="F64" s="1"/>
      <c r="G64" s="1"/>
      <c r="H64" s="5">
        <f>ROUND(SUM(H44:H63),5)</f>
        <v>13148.77</v>
      </c>
      <c r="I64" s="3"/>
      <c r="J64" s="5">
        <f>ROUND(SUM(J44:J63),5)</f>
        <v>22673</v>
      </c>
      <c r="K64" s="3"/>
      <c r="L64" s="5">
        <f>ROUND(SUM(L44:L63),5)</f>
        <v>0</v>
      </c>
      <c r="M64" s="3"/>
      <c r="N64" s="5">
        <f>ROUND(SUM(N44:N63),5)</f>
        <v>0</v>
      </c>
      <c r="O64" s="3"/>
      <c r="P64" s="5">
        <f>ROUND(SUM(P44:P63),5)</f>
        <v>44565.4</v>
      </c>
      <c r="Q64" s="3"/>
      <c r="R64" s="5">
        <f>ROUND(SUM(R44:R63),5)</f>
        <v>51215</v>
      </c>
      <c r="S64" s="3"/>
      <c r="T64" s="5">
        <f t="shared" si="15"/>
        <v>57714.17</v>
      </c>
      <c r="U64" s="3"/>
      <c r="V64" s="5">
        <f>ROUND(J64+N64+R64,5)</f>
        <v>73888</v>
      </c>
      <c r="W64" s="3"/>
      <c r="X64" s="5">
        <f>ROUND(SUM(X44:X63),5)</f>
        <v>52320.54</v>
      </c>
      <c r="Y64" s="3"/>
      <c r="Z64" s="5">
        <f>ROUND(SUM(Z44:Z63),5)</f>
        <v>51020</v>
      </c>
      <c r="AA64" s="3"/>
      <c r="AB64" s="5">
        <f>ROUND(SUM(AB44:AB63),5)</f>
        <v>5345.06</v>
      </c>
      <c r="AC64" s="3"/>
      <c r="AD64" s="5">
        <f>ROUND(SUM(AD44:AD63),5)</f>
        <v>7148</v>
      </c>
      <c r="AE64" s="3"/>
      <c r="AF64" s="5">
        <f>ROUND(SUM(AF44:AF63),5)</f>
        <v>0</v>
      </c>
      <c r="AG64" s="3"/>
      <c r="AH64" s="5">
        <f>ROUND(SUM(AH44:AH63),5)</f>
        <v>0</v>
      </c>
      <c r="AI64" s="3"/>
      <c r="AJ64" s="5">
        <f t="shared" si="17"/>
        <v>5345.06</v>
      </c>
      <c r="AK64" s="3"/>
      <c r="AL64" s="5">
        <f>ROUND(AD64+AH64,5)</f>
        <v>7148</v>
      </c>
      <c r="AM64" s="3"/>
      <c r="AN64" s="5">
        <f>ROUND(SUM(AN44:AN63),5)</f>
        <v>18764.5</v>
      </c>
      <c r="AO64" s="3"/>
      <c r="AP64" s="5">
        <f>ROUND(SUM(AP44:AP63),5)</f>
        <v>137577</v>
      </c>
      <c r="AQ64" s="3"/>
      <c r="AR64" s="5">
        <f>ROUND(SUM(AR44:AR63),5)</f>
        <v>3628.33</v>
      </c>
      <c r="AS64" s="3"/>
      <c r="AT64" s="5">
        <f>ROUND(SUM(AT44:AT63),5)</f>
        <v>4581</v>
      </c>
      <c r="AU64" s="3"/>
      <c r="AV64" s="5">
        <f>ROUND(SUM(AV44:AV63),5)</f>
        <v>2545.06</v>
      </c>
      <c r="AW64" s="3"/>
      <c r="AX64" s="5">
        <f>ROUND(SUM(AX44:AX63),5)</f>
        <v>0</v>
      </c>
      <c r="AY64" s="3"/>
      <c r="AZ64" s="5">
        <f>ROUND(SUM(AZ44:AZ63),5)</f>
        <v>95582.73</v>
      </c>
      <c r="BA64" s="3"/>
      <c r="BB64" s="5">
        <f>ROUND(SUM(BB44:BB63),5)</f>
        <v>92441</v>
      </c>
      <c r="BC64" s="3"/>
      <c r="BD64" s="5">
        <f>ROUND(SUM(BD44:BD63),5)</f>
        <v>200</v>
      </c>
      <c r="BE64" s="3"/>
      <c r="BF64" s="4"/>
      <c r="BG64" s="3"/>
      <c r="BH64" s="5">
        <f t="shared" si="18"/>
        <v>98327.79</v>
      </c>
      <c r="BI64" s="3"/>
      <c r="BJ64" s="5">
        <f t="shared" si="27"/>
        <v>92441</v>
      </c>
      <c r="BK64" s="3"/>
      <c r="BL64" s="5">
        <f>ROUND(SUM(BL44:BL63),5)</f>
        <v>22587.71</v>
      </c>
      <c r="BM64" s="3"/>
      <c r="BN64" s="5">
        <f>ROUND(SUM(BN44:BN63),5)</f>
        <v>2700</v>
      </c>
      <c r="BO64" s="3"/>
      <c r="BP64" s="5">
        <f>ROUND(SUM(BP44:BP63),5)</f>
        <v>45947.42</v>
      </c>
      <c r="BQ64" s="3"/>
      <c r="BR64" s="5">
        <f>ROUND(SUM(BR44:BR63),5)</f>
        <v>52531</v>
      </c>
      <c r="BS64" s="3"/>
      <c r="BT64" s="5">
        <f>ROUND(SUM(BT44:BT63),5)</f>
        <v>106878.92</v>
      </c>
      <c r="BU64" s="3"/>
      <c r="BV64" s="5">
        <f>ROUND(SUM(BV44:BV63),5)</f>
        <v>125352</v>
      </c>
      <c r="BW64" s="3"/>
      <c r="BX64" s="5">
        <f t="shared" si="19"/>
        <v>175414.05</v>
      </c>
      <c r="BY64" s="3"/>
      <c r="BZ64" s="5">
        <f>ROUND(BN64+BR64+BV64,5)</f>
        <v>180583</v>
      </c>
      <c r="CA64" s="3"/>
      <c r="CB64" s="5">
        <f t="shared" si="20"/>
        <v>301479.73</v>
      </c>
      <c r="CC64" s="3"/>
      <c r="CD64" s="5">
        <f t="shared" si="28"/>
        <v>422330</v>
      </c>
      <c r="CE64" s="3"/>
      <c r="CF64" s="5">
        <f t="shared" si="21"/>
        <v>411514.44</v>
      </c>
      <c r="CG64" s="3"/>
      <c r="CH64" s="5">
        <f t="shared" si="22"/>
        <v>547238</v>
      </c>
      <c r="CI64" s="59">
        <v>105.5</v>
      </c>
      <c r="CJ64" s="59" t="s">
        <v>673</v>
      </c>
    </row>
    <row r="65" spans="1:88" ht="15.75" thickBot="1" x14ac:dyDescent="0.3">
      <c r="A65" s="1"/>
      <c r="B65" s="1" t="s">
        <v>167</v>
      </c>
      <c r="C65" s="1"/>
      <c r="D65" s="1"/>
      <c r="E65" s="1"/>
      <c r="F65" s="1"/>
      <c r="G65" s="1"/>
      <c r="H65" s="5">
        <f>ROUND(H4+H43-H64,5)</f>
        <v>-13141.88</v>
      </c>
      <c r="I65" s="3"/>
      <c r="J65" s="5">
        <f>ROUND(J4+J43-J64,5)</f>
        <v>-22673</v>
      </c>
      <c r="K65" s="3"/>
      <c r="L65" s="5">
        <f>ROUND(L4+L43-L64,5)</f>
        <v>0</v>
      </c>
      <c r="M65" s="3"/>
      <c r="N65" s="5">
        <f>ROUND(N4+N43-N64,5)</f>
        <v>0</v>
      </c>
      <c r="O65" s="3"/>
      <c r="P65" s="5">
        <f>ROUND(P4+P43-P64,5)</f>
        <v>146177.35999999999</v>
      </c>
      <c r="Q65" s="3"/>
      <c r="R65" s="5">
        <f>ROUND(R4+R43-R64,5)</f>
        <v>142795</v>
      </c>
      <c r="S65" s="3"/>
      <c r="T65" s="5">
        <f t="shared" si="15"/>
        <v>133035.48000000001</v>
      </c>
      <c r="U65" s="3"/>
      <c r="V65" s="5">
        <f>ROUND(J65+N65+R65,5)</f>
        <v>120122</v>
      </c>
      <c r="W65" s="3"/>
      <c r="X65" s="5">
        <f>ROUND(X4+X43-X64,5)</f>
        <v>34348.31</v>
      </c>
      <c r="Y65" s="3"/>
      <c r="Z65" s="5">
        <f>ROUND(Z4+Z43-Z64,5)</f>
        <v>21980</v>
      </c>
      <c r="AA65" s="3"/>
      <c r="AB65" s="5">
        <f>ROUND(AB4+AB43-AB64,5)</f>
        <v>-5339.91</v>
      </c>
      <c r="AC65" s="3"/>
      <c r="AD65" s="5">
        <f>ROUND(AD4+AD43-AD64,5)</f>
        <v>-7148</v>
      </c>
      <c r="AE65" s="3"/>
      <c r="AF65" s="5">
        <f>ROUND(AF4+AF43-AF64,5)</f>
        <v>0</v>
      </c>
      <c r="AG65" s="3"/>
      <c r="AH65" s="5">
        <f>ROUND(AH4+AH43-AH64,5)</f>
        <v>0</v>
      </c>
      <c r="AI65" s="3"/>
      <c r="AJ65" s="5">
        <f t="shared" si="17"/>
        <v>-5339.91</v>
      </c>
      <c r="AK65" s="3"/>
      <c r="AL65" s="5">
        <f>ROUND(AD65+AH65,5)</f>
        <v>-7148</v>
      </c>
      <c r="AM65" s="3"/>
      <c r="AN65" s="5">
        <f>ROUND(AN4+AN43-AN64,5)</f>
        <v>19500.96</v>
      </c>
      <c r="AO65" s="3"/>
      <c r="AP65" s="5">
        <f>ROUND(AP4+AP43-AP64,5)</f>
        <v>-2577</v>
      </c>
      <c r="AQ65" s="3"/>
      <c r="AR65" s="5">
        <f>ROUND(AR4+AR43-AR64,5)</f>
        <v>-3624.9</v>
      </c>
      <c r="AS65" s="3"/>
      <c r="AT65" s="5">
        <f>ROUND(AT4+AT43-AT64,5)</f>
        <v>-4581</v>
      </c>
      <c r="AU65" s="3"/>
      <c r="AV65" s="5">
        <f>ROUND(AV4+AV43-AV64,5)</f>
        <v>330.25</v>
      </c>
      <c r="AW65" s="3"/>
      <c r="AX65" s="5">
        <f>ROUND(AX4+AX43-AX64,5)</f>
        <v>0</v>
      </c>
      <c r="AY65" s="3"/>
      <c r="AZ65" s="5">
        <f>ROUND(AZ4+AZ43-AZ64,5)</f>
        <v>28242.7</v>
      </c>
      <c r="BA65" s="3"/>
      <c r="BB65" s="5">
        <f>ROUND(BB4+BB43-BB64,5)</f>
        <v>21059</v>
      </c>
      <c r="BC65" s="3"/>
      <c r="BD65" s="5">
        <f>ROUND(BD4+BD43-BD64,5)</f>
        <v>-200</v>
      </c>
      <c r="BE65" s="3"/>
      <c r="BF65" s="5">
        <f>ROUND(BF4+BF43-BF64,5)</f>
        <v>0</v>
      </c>
      <c r="BG65" s="3"/>
      <c r="BH65" s="5">
        <f t="shared" si="18"/>
        <v>28372.95</v>
      </c>
      <c r="BI65" s="3"/>
      <c r="BJ65" s="5">
        <f t="shared" si="27"/>
        <v>21059</v>
      </c>
      <c r="BK65" s="3"/>
      <c r="BL65" s="5">
        <f>ROUND(BL4+BL43-BL64,5)</f>
        <v>10643.85</v>
      </c>
      <c r="BM65" s="3"/>
      <c r="BN65" s="5">
        <f>ROUND(BN4+BN43-BN64,5)</f>
        <v>-2700</v>
      </c>
      <c r="BO65" s="3"/>
      <c r="BP65" s="5">
        <f>ROUND(BP4+BP43-BP64,5)</f>
        <v>-18597.73</v>
      </c>
      <c r="BQ65" s="3"/>
      <c r="BR65" s="5">
        <f>ROUND(BR4+BR43-BR64,5)</f>
        <v>-27531</v>
      </c>
      <c r="BS65" s="3"/>
      <c r="BT65" s="5">
        <f>ROUND(BT4+BT43-BT64,5)</f>
        <v>-99676.18</v>
      </c>
      <c r="BU65" s="3"/>
      <c r="BV65" s="5">
        <f>ROUND(BV4+BV43-BV64,5)</f>
        <v>-113352</v>
      </c>
      <c r="BW65" s="3"/>
      <c r="BX65" s="5">
        <f t="shared" si="19"/>
        <v>-107630.06</v>
      </c>
      <c r="BY65" s="3"/>
      <c r="BZ65" s="5">
        <f>ROUND(BN65+BR65+BV65,5)</f>
        <v>-143583</v>
      </c>
      <c r="CA65" s="3"/>
      <c r="CB65" s="5">
        <f t="shared" si="20"/>
        <v>-68720.960000000006</v>
      </c>
      <c r="CC65" s="3"/>
      <c r="CD65" s="5">
        <f t="shared" si="28"/>
        <v>-136830</v>
      </c>
      <c r="CE65" s="3"/>
      <c r="CF65" s="5">
        <f t="shared" si="21"/>
        <v>98662.83</v>
      </c>
      <c r="CG65" s="3"/>
      <c r="CH65" s="5">
        <f t="shared" si="22"/>
        <v>5272</v>
      </c>
      <c r="CI65" s="63">
        <f>SUM(CI62:CI64)</f>
        <v>5471.52</v>
      </c>
      <c r="CJ65" s="61"/>
    </row>
    <row r="66" spans="1:88" s="9" customFormat="1" ht="16.5" thickTop="1" thickBot="1" x14ac:dyDescent="0.3">
      <c r="A66" s="1" t="s">
        <v>82</v>
      </c>
      <c r="B66" s="1"/>
      <c r="C66" s="1"/>
      <c r="D66" s="1"/>
      <c r="E66" s="1"/>
      <c r="F66" s="1"/>
      <c r="G66" s="1"/>
      <c r="H66" s="8">
        <f>H65</f>
        <v>-13141.88</v>
      </c>
      <c r="I66" s="1"/>
      <c r="J66" s="8">
        <f>J65</f>
        <v>-22673</v>
      </c>
      <c r="K66" s="1"/>
      <c r="L66" s="8">
        <f>L65</f>
        <v>0</v>
      </c>
      <c r="M66" s="1"/>
      <c r="N66" s="8">
        <f>N65</f>
        <v>0</v>
      </c>
      <c r="O66" s="1"/>
      <c r="P66" s="8">
        <f>P65</f>
        <v>146177.35999999999</v>
      </c>
      <c r="Q66" s="1"/>
      <c r="R66" s="8">
        <f>R65</f>
        <v>142795</v>
      </c>
      <c r="S66" s="1"/>
      <c r="T66" s="8">
        <f t="shared" si="15"/>
        <v>133035.48000000001</v>
      </c>
      <c r="U66" s="1"/>
      <c r="V66" s="8">
        <f>ROUND(J66+N66+R66,5)</f>
        <v>120122</v>
      </c>
      <c r="W66" s="1"/>
      <c r="X66" s="8">
        <f>X65</f>
        <v>34348.31</v>
      </c>
      <c r="Y66" s="1"/>
      <c r="Z66" s="8">
        <f>Z65</f>
        <v>21980</v>
      </c>
      <c r="AA66" s="1"/>
      <c r="AB66" s="8">
        <f>AB65</f>
        <v>-5339.91</v>
      </c>
      <c r="AC66" s="1"/>
      <c r="AD66" s="8">
        <f>AD65</f>
        <v>-7148</v>
      </c>
      <c r="AE66" s="1"/>
      <c r="AF66" s="8">
        <f>AF65</f>
        <v>0</v>
      </c>
      <c r="AG66" s="1"/>
      <c r="AH66" s="8">
        <f>AH65</f>
        <v>0</v>
      </c>
      <c r="AI66" s="1"/>
      <c r="AJ66" s="8">
        <f t="shared" si="17"/>
        <v>-5339.91</v>
      </c>
      <c r="AK66" s="1"/>
      <c r="AL66" s="8">
        <f>ROUND(AD66+AH66,5)</f>
        <v>-7148</v>
      </c>
      <c r="AM66" s="1"/>
      <c r="AN66" s="8">
        <f>AN65</f>
        <v>19500.96</v>
      </c>
      <c r="AO66" s="1"/>
      <c r="AP66" s="8">
        <f>AP65</f>
        <v>-2577</v>
      </c>
      <c r="AQ66" s="1"/>
      <c r="AR66" s="8">
        <f>AR65</f>
        <v>-3624.9</v>
      </c>
      <c r="AS66" s="1"/>
      <c r="AT66" s="8">
        <f>AT65</f>
        <v>-4581</v>
      </c>
      <c r="AU66" s="1"/>
      <c r="AV66" s="8">
        <f>AV65</f>
        <v>330.25</v>
      </c>
      <c r="AW66" s="1"/>
      <c r="AX66" s="8">
        <f>AX65</f>
        <v>0</v>
      </c>
      <c r="AY66" s="1"/>
      <c r="AZ66" s="8">
        <f>AZ65</f>
        <v>28242.7</v>
      </c>
      <c r="BA66" s="1"/>
      <c r="BB66" s="8">
        <f>BB65</f>
        <v>21059</v>
      </c>
      <c r="BC66" s="1"/>
      <c r="BD66" s="8">
        <f>BD65</f>
        <v>-200</v>
      </c>
      <c r="BE66" s="1"/>
      <c r="BF66" s="8">
        <f>BF65</f>
        <v>0</v>
      </c>
      <c r="BG66" s="1"/>
      <c r="BH66" s="8">
        <f t="shared" si="18"/>
        <v>28372.95</v>
      </c>
      <c r="BI66" s="1"/>
      <c r="BJ66" s="8">
        <f t="shared" si="27"/>
        <v>21059</v>
      </c>
      <c r="BK66" s="1"/>
      <c r="BL66" s="8">
        <f>BL65</f>
        <v>10643.85</v>
      </c>
      <c r="BM66" s="1"/>
      <c r="BN66" s="8">
        <f>BN65</f>
        <v>-2700</v>
      </c>
      <c r="BO66" s="1"/>
      <c r="BP66" s="8">
        <f>BP65</f>
        <v>-18597.73</v>
      </c>
      <c r="BQ66" s="1"/>
      <c r="BR66" s="8">
        <f>BR65</f>
        <v>-27531</v>
      </c>
      <c r="BS66" s="1"/>
      <c r="BT66" s="8">
        <f>BT65</f>
        <v>-99676.18</v>
      </c>
      <c r="BU66" s="1"/>
      <c r="BV66" s="8">
        <f>BV65</f>
        <v>-113352</v>
      </c>
      <c r="BW66" s="1"/>
      <c r="BX66" s="8">
        <f t="shared" si="19"/>
        <v>-107630.06</v>
      </c>
      <c r="BY66" s="1"/>
      <c r="BZ66" s="8">
        <f>ROUND(BN66+BR66+BV66,5)</f>
        <v>-143583</v>
      </c>
      <c r="CA66" s="1"/>
      <c r="CB66" s="8">
        <f t="shared" si="20"/>
        <v>-68720.960000000006</v>
      </c>
      <c r="CC66" s="1"/>
      <c r="CD66" s="8">
        <f t="shared" si="28"/>
        <v>-136830</v>
      </c>
      <c r="CE66" s="1"/>
      <c r="CF66" s="8">
        <f t="shared" si="21"/>
        <v>98662.83</v>
      </c>
      <c r="CG66" s="1"/>
      <c r="CH66" s="8">
        <f t="shared" si="22"/>
        <v>5272</v>
      </c>
      <c r="CI66" s="59"/>
      <c r="CJ66" s="59"/>
    </row>
    <row r="67" spans="1:88" ht="15.75" thickTop="1" x14ac:dyDescent="0.25"/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6158" r:id="rId4" name="TextBox14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58" r:id="rId4" name="TextBox14"/>
      </mc:Fallback>
    </mc:AlternateContent>
    <mc:AlternateContent xmlns:mc="http://schemas.openxmlformats.org/markup-compatibility/2006">
      <mc:Choice Requires="x14">
        <control shapeId="6157" r:id="rId6" name="TextBox13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57" r:id="rId6" name="TextBox13"/>
      </mc:Fallback>
    </mc:AlternateContent>
    <mc:AlternateContent xmlns:mc="http://schemas.openxmlformats.org/markup-compatibility/2006">
      <mc:Choice Requires="x14">
        <control shapeId="6152" r:id="rId8" name="TextBox8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52" r:id="rId8" name="TextBox8"/>
      </mc:Fallback>
    </mc:AlternateContent>
    <mc:AlternateContent xmlns:mc="http://schemas.openxmlformats.org/markup-compatibility/2006">
      <mc:Choice Requires="x14">
        <control shapeId="6151" r:id="rId10" name="TextBox7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51" r:id="rId10" name="TextBox7"/>
      </mc:Fallback>
    </mc:AlternateContent>
    <mc:AlternateContent xmlns:mc="http://schemas.openxmlformats.org/markup-compatibility/2006">
      <mc:Choice Requires="x14">
        <control shapeId="6150" r:id="rId12" name="TextBox6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50" r:id="rId12" name="TextBox6"/>
      </mc:Fallback>
    </mc:AlternateContent>
    <mc:AlternateContent xmlns:mc="http://schemas.openxmlformats.org/markup-compatibility/2006">
      <mc:Choice Requires="x14">
        <control shapeId="6149" r:id="rId14" name="TextBox5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49" r:id="rId14" name="TextBox5"/>
      </mc:Fallback>
    </mc:AlternateContent>
    <mc:AlternateContent xmlns:mc="http://schemas.openxmlformats.org/markup-compatibility/2006">
      <mc:Choice Requires="x14">
        <control shapeId="6148" r:id="rId16" name="TextBox4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48" r:id="rId16" name="TextBox4"/>
      </mc:Fallback>
    </mc:AlternateContent>
    <mc:AlternateContent xmlns:mc="http://schemas.openxmlformats.org/markup-compatibility/2006">
      <mc:Choice Requires="x14">
        <control shapeId="6147" r:id="rId18" name="TextBox3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47" r:id="rId18" name="TextBox3"/>
      </mc:Fallback>
    </mc:AlternateContent>
    <mc:AlternateContent xmlns:mc="http://schemas.openxmlformats.org/markup-compatibility/2006">
      <mc:Choice Requires="x14">
        <control shapeId="6145" r:id="rId20" name="TextBox1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45" r:id="rId20" name="TextBox1"/>
      </mc:Fallback>
    </mc:AlternateContent>
    <mc:AlternateContent xmlns:mc="http://schemas.openxmlformats.org/markup-compatibility/2006">
      <mc:Choice Requires="x14">
        <control shapeId="6146" r:id="rId22" name="TextBox2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46" r:id="rId22" name="TextBox2"/>
      </mc:Fallback>
    </mc:AlternateContent>
    <mc:AlternateContent xmlns:mc="http://schemas.openxmlformats.org/markup-compatibility/2006">
      <mc:Choice Requires="x14">
        <control shapeId="6153" r:id="rId24" name="TextBox9">
          <controlPr defaultSize="0" autoLin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53" r:id="rId24" name="TextBox9"/>
      </mc:Fallback>
    </mc:AlternateContent>
    <mc:AlternateContent xmlns:mc="http://schemas.openxmlformats.org/markup-compatibility/2006">
      <mc:Choice Requires="x14">
        <control shapeId="6154" r:id="rId26" name="TextBox10">
          <controlPr defaultSize="0" autoLin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54" r:id="rId26" name="TextBox10"/>
      </mc:Fallback>
    </mc:AlternateContent>
    <mc:AlternateContent xmlns:mc="http://schemas.openxmlformats.org/markup-compatibility/2006">
      <mc:Choice Requires="x14">
        <control shapeId="6155" r:id="rId28" name="TextBox11">
          <controlPr defaultSize="0" autoLin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55" r:id="rId28" name="TextBox11"/>
      </mc:Fallback>
    </mc:AlternateContent>
    <mc:AlternateContent xmlns:mc="http://schemas.openxmlformats.org/markup-compatibility/2006">
      <mc:Choice Requires="x14">
        <control shapeId="6156" r:id="rId30" name="TextBox12">
          <controlPr defaultSize="0" autoLin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56" r:id="rId30" name="TextBox1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7030A0"/>
  </sheetPr>
  <dimension ref="A1:N66"/>
  <sheetViews>
    <sheetView tabSelected="1" workbookViewId="0">
      <pane xSplit="7" ySplit="2" topLeftCell="H58" activePane="bottomRight" state="frozen"/>
      <selection pane="topRight" activeCell="H1" sqref="H1"/>
      <selection pane="bottomLeft" activeCell="A3" sqref="A3"/>
      <selection pane="bottomRight" activeCell="L19" sqref="L19"/>
    </sheetView>
  </sheetViews>
  <sheetFormatPr defaultRowHeight="15" x14ac:dyDescent="0.25"/>
  <cols>
    <col min="1" max="6" width="3" style="14" customWidth="1"/>
    <col min="7" max="7" width="29.28515625" style="14" customWidth="1"/>
    <col min="8" max="8" width="12.28515625" style="15" bestFit="1" customWidth="1"/>
    <col min="9" max="9" width="2.28515625" style="15" customWidth="1"/>
    <col min="10" max="10" width="8.7109375" style="15" bestFit="1" customWidth="1"/>
    <col min="11" max="11" width="2.28515625" style="15" customWidth="1"/>
    <col min="12" max="12" width="12" style="15" bestFit="1" customWidth="1"/>
    <col min="13" max="13" width="2.28515625" style="15" customWidth="1"/>
    <col min="14" max="14" width="10.28515625" style="15" bestFit="1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7"/>
      <c r="I1" s="19"/>
      <c r="J1" s="17"/>
      <c r="K1" s="19"/>
      <c r="L1" s="17"/>
      <c r="M1" s="19"/>
      <c r="N1" s="17"/>
    </row>
    <row r="2" spans="1:14" s="13" customFormat="1" ht="16.5" thickTop="1" thickBot="1" x14ac:dyDescent="0.3">
      <c r="A2" s="10"/>
      <c r="B2" s="10"/>
      <c r="C2" s="10"/>
      <c r="D2" s="10"/>
      <c r="E2" s="10"/>
      <c r="F2" s="10"/>
      <c r="G2" s="10"/>
      <c r="H2" s="20" t="s">
        <v>197</v>
      </c>
      <c r="I2" s="12"/>
      <c r="J2" s="20" t="s">
        <v>110</v>
      </c>
      <c r="K2" s="12"/>
      <c r="L2" s="20" t="s">
        <v>192</v>
      </c>
      <c r="M2" s="12"/>
      <c r="N2" s="20" t="s">
        <v>191</v>
      </c>
    </row>
    <row r="3" spans="1:14" ht="15.75" thickTop="1" x14ac:dyDescent="0.25">
      <c r="A3" s="1"/>
      <c r="B3" s="1" t="s">
        <v>111</v>
      </c>
      <c r="C3" s="1"/>
      <c r="D3" s="1"/>
      <c r="E3" s="1"/>
      <c r="F3" s="1"/>
      <c r="G3" s="1"/>
      <c r="H3" s="2"/>
      <c r="I3" s="3"/>
      <c r="J3" s="2"/>
      <c r="K3" s="3"/>
      <c r="L3" s="2"/>
      <c r="M3" s="3"/>
      <c r="N3" s="30"/>
    </row>
    <row r="4" spans="1:14" x14ac:dyDescent="0.25">
      <c r="A4" s="1"/>
      <c r="B4" s="1"/>
      <c r="C4" s="1"/>
      <c r="D4" s="1" t="s">
        <v>112</v>
      </c>
      <c r="E4" s="1"/>
      <c r="F4" s="1"/>
      <c r="G4" s="1"/>
      <c r="H4" s="2"/>
      <c r="I4" s="3"/>
      <c r="J4" s="2"/>
      <c r="K4" s="3"/>
      <c r="L4" s="2"/>
      <c r="M4" s="3"/>
      <c r="N4" s="30"/>
    </row>
    <row r="5" spans="1:14" x14ac:dyDescent="0.25">
      <c r="A5" s="1"/>
      <c r="B5" s="1"/>
      <c r="C5" s="1"/>
      <c r="D5" s="1"/>
      <c r="E5" s="1" t="s">
        <v>113</v>
      </c>
      <c r="F5" s="1"/>
      <c r="G5" s="1"/>
      <c r="H5" s="2"/>
      <c r="I5" s="3"/>
      <c r="J5" s="2"/>
      <c r="K5" s="3"/>
      <c r="L5" s="2"/>
      <c r="M5" s="3"/>
      <c r="N5" s="30"/>
    </row>
    <row r="6" spans="1:14" x14ac:dyDescent="0.25">
      <c r="A6" s="1"/>
      <c r="B6" s="1"/>
      <c r="C6" s="1"/>
      <c r="D6" s="1"/>
      <c r="E6" s="1"/>
      <c r="F6" s="1" t="s">
        <v>114</v>
      </c>
      <c r="G6" s="1"/>
      <c r="H6" s="2">
        <v>179584.01</v>
      </c>
      <c r="I6" s="3"/>
      <c r="J6" s="2">
        <v>184730</v>
      </c>
      <c r="K6" s="3"/>
      <c r="L6" s="2">
        <f>ROUND((H6-J6),5)</f>
        <v>-5145.99</v>
      </c>
      <c r="M6" s="3"/>
      <c r="N6" s="30">
        <f>ROUND(IF(J6=0, IF(H6=0, 0, 1), H6/J6),5)</f>
        <v>0.97214</v>
      </c>
    </row>
    <row r="7" spans="1:14" x14ac:dyDescent="0.25">
      <c r="A7" s="1"/>
      <c r="B7" s="1"/>
      <c r="C7" s="1"/>
      <c r="D7" s="1"/>
      <c r="E7" s="1"/>
      <c r="F7" s="1" t="s">
        <v>115</v>
      </c>
      <c r="G7" s="1"/>
      <c r="H7" s="2">
        <v>-10377.81</v>
      </c>
      <c r="I7" s="3"/>
      <c r="J7" s="2">
        <v>-9400</v>
      </c>
      <c r="K7" s="3"/>
      <c r="L7" s="2">
        <f>ROUND((H7-J7),5)</f>
        <v>-977.81</v>
      </c>
      <c r="M7" s="3"/>
      <c r="N7" s="30">
        <f>ROUND(IF(J7=0, IF(H7=0, 0, 1), H7/J7),5)</f>
        <v>1.10402</v>
      </c>
    </row>
    <row r="8" spans="1:14" ht="15.75" thickBot="1" x14ac:dyDescent="0.3">
      <c r="A8" s="1"/>
      <c r="B8" s="1"/>
      <c r="C8" s="1"/>
      <c r="D8" s="1"/>
      <c r="E8" s="1"/>
      <c r="F8" s="1" t="s">
        <v>116</v>
      </c>
      <c r="G8" s="1"/>
      <c r="H8" s="7">
        <v>11964.1</v>
      </c>
      <c r="I8" s="3"/>
      <c r="J8" s="7">
        <v>9000</v>
      </c>
      <c r="K8" s="3"/>
      <c r="L8" s="7">
        <f>ROUND((H8-J8),5)</f>
        <v>2964.1</v>
      </c>
      <c r="M8" s="3"/>
      <c r="N8" s="32">
        <f>ROUND(IF(J8=0, IF(H8=0, 0, 1), H8/J8),5)</f>
        <v>1.32934</v>
      </c>
    </row>
    <row r="9" spans="1:14" x14ac:dyDescent="0.25">
      <c r="A9" s="1"/>
      <c r="B9" s="1"/>
      <c r="C9" s="1"/>
      <c r="D9" s="1"/>
      <c r="E9" s="1" t="s">
        <v>117</v>
      </c>
      <c r="F9" s="1"/>
      <c r="G9" s="1"/>
      <c r="H9" s="2">
        <f>ROUND(SUM(H5:H8),5)</f>
        <v>181170.3</v>
      </c>
      <c r="I9" s="3"/>
      <c r="J9" s="2">
        <f>ROUND(SUM(J5:J8),5)</f>
        <v>184330</v>
      </c>
      <c r="K9" s="3"/>
      <c r="L9" s="2">
        <f>ROUND((H9-J9),5)</f>
        <v>-3159.7</v>
      </c>
      <c r="M9" s="3"/>
      <c r="N9" s="30">
        <f>ROUND(IF(J9=0, IF(H9=0, 0, 1), H9/J9),5)</f>
        <v>0.98285999999999996</v>
      </c>
    </row>
    <row r="10" spans="1:14" x14ac:dyDescent="0.25">
      <c r="A10" s="1"/>
      <c r="B10" s="1"/>
      <c r="C10" s="1"/>
      <c r="D10" s="1"/>
      <c r="E10" s="1" t="s">
        <v>118</v>
      </c>
      <c r="F10" s="1"/>
      <c r="G10" s="1"/>
      <c r="H10" s="2"/>
      <c r="I10" s="3"/>
      <c r="J10" s="2"/>
      <c r="K10" s="3"/>
      <c r="L10" s="2"/>
      <c r="M10" s="3"/>
      <c r="N10" s="30"/>
    </row>
    <row r="11" spans="1:14" x14ac:dyDescent="0.25">
      <c r="A11" s="1"/>
      <c r="B11" s="1"/>
      <c r="C11" s="1"/>
      <c r="D11" s="1"/>
      <c r="E11" s="1"/>
      <c r="F11" s="1" t="s">
        <v>119</v>
      </c>
      <c r="G11" s="1"/>
      <c r="H11" s="2">
        <v>85376.58</v>
      </c>
      <c r="I11" s="3"/>
      <c r="J11" s="2">
        <v>80000</v>
      </c>
      <c r="K11" s="3"/>
      <c r="L11" s="2">
        <f t="shared" ref="L11:L16" si="0">ROUND((H11-J11),5)</f>
        <v>5376.58</v>
      </c>
      <c r="M11" s="3"/>
      <c r="N11" s="30">
        <f t="shared" ref="N11:N16" si="1">ROUND(IF(J11=0, IF(H11=0, 0, 1), H11/J11),5)</f>
        <v>1.06721</v>
      </c>
    </row>
    <row r="12" spans="1:14" x14ac:dyDescent="0.25">
      <c r="A12" s="1"/>
      <c r="B12" s="1"/>
      <c r="C12" s="1"/>
      <c r="D12" s="1"/>
      <c r="E12" s="1"/>
      <c r="F12" s="1" t="s">
        <v>120</v>
      </c>
      <c r="G12" s="1"/>
      <c r="H12" s="2">
        <v>61189.86</v>
      </c>
      <c r="I12" s="3"/>
      <c r="J12" s="2">
        <v>25000</v>
      </c>
      <c r="K12" s="3"/>
      <c r="L12" s="2">
        <f t="shared" si="0"/>
        <v>36189.86</v>
      </c>
      <c r="M12" s="3"/>
      <c r="N12" s="30">
        <f t="shared" si="1"/>
        <v>2.4475899999999999</v>
      </c>
    </row>
    <row r="13" spans="1:14" x14ac:dyDescent="0.25">
      <c r="A13" s="1"/>
      <c r="B13" s="1"/>
      <c r="C13" s="1"/>
      <c r="D13" s="1"/>
      <c r="E13" s="1"/>
      <c r="F13" s="1" t="s">
        <v>121</v>
      </c>
      <c r="G13" s="1"/>
      <c r="H13" s="2">
        <v>13807.5</v>
      </c>
      <c r="I13" s="3"/>
      <c r="J13" s="2">
        <v>6000</v>
      </c>
      <c r="K13" s="3"/>
      <c r="L13" s="2">
        <f t="shared" si="0"/>
        <v>7807.5</v>
      </c>
      <c r="M13" s="3"/>
      <c r="N13" s="30">
        <f t="shared" si="1"/>
        <v>2.30125</v>
      </c>
    </row>
    <row r="14" spans="1:14" x14ac:dyDescent="0.25">
      <c r="A14" s="1"/>
      <c r="B14" s="1"/>
      <c r="C14" s="1"/>
      <c r="D14" s="1"/>
      <c r="E14" s="1"/>
      <c r="F14" s="1" t="s">
        <v>122</v>
      </c>
      <c r="G14" s="1"/>
      <c r="H14" s="2">
        <v>22000</v>
      </c>
      <c r="I14" s="3"/>
      <c r="J14" s="2">
        <v>0</v>
      </c>
      <c r="K14" s="3"/>
      <c r="L14" s="2">
        <f t="shared" si="0"/>
        <v>22000</v>
      </c>
      <c r="M14" s="3"/>
      <c r="N14" s="30">
        <f t="shared" si="1"/>
        <v>1</v>
      </c>
    </row>
    <row r="15" spans="1:14" ht="15.75" thickBot="1" x14ac:dyDescent="0.3">
      <c r="A15" s="1"/>
      <c r="B15" s="1"/>
      <c r="C15" s="1"/>
      <c r="D15" s="1"/>
      <c r="E15" s="1"/>
      <c r="F15" s="1" t="s">
        <v>123</v>
      </c>
      <c r="G15" s="1"/>
      <c r="H15" s="7">
        <v>6500</v>
      </c>
      <c r="I15" s="3"/>
      <c r="J15" s="7">
        <v>0</v>
      </c>
      <c r="K15" s="3"/>
      <c r="L15" s="7">
        <f t="shared" si="0"/>
        <v>6500</v>
      </c>
      <c r="M15" s="3"/>
      <c r="N15" s="32">
        <f t="shared" si="1"/>
        <v>1</v>
      </c>
    </row>
    <row r="16" spans="1:14" x14ac:dyDescent="0.25">
      <c r="A16" s="1"/>
      <c r="B16" s="1"/>
      <c r="C16" s="1"/>
      <c r="D16" s="1"/>
      <c r="E16" s="1" t="s">
        <v>124</v>
      </c>
      <c r="F16" s="1"/>
      <c r="G16" s="1"/>
      <c r="H16" s="2">
        <f>ROUND(SUM(H10:H15),5)</f>
        <v>188873.94</v>
      </c>
      <c r="I16" s="3"/>
      <c r="J16" s="2">
        <f>ROUND(SUM(J10:J15),5)</f>
        <v>111000</v>
      </c>
      <c r="K16" s="3"/>
      <c r="L16" s="2">
        <f t="shared" si="0"/>
        <v>77873.94</v>
      </c>
      <c r="M16" s="3"/>
      <c r="N16" s="30">
        <f t="shared" si="1"/>
        <v>1.70157</v>
      </c>
    </row>
    <row r="17" spans="1:14" x14ac:dyDescent="0.25">
      <c r="A17" s="1"/>
      <c r="B17" s="1"/>
      <c r="C17" s="1"/>
      <c r="D17" s="1"/>
      <c r="E17" s="1" t="s">
        <v>125</v>
      </c>
      <c r="F17" s="1"/>
      <c r="G17" s="1"/>
      <c r="H17" s="2"/>
      <c r="I17" s="3"/>
      <c r="J17" s="2"/>
      <c r="K17" s="3"/>
      <c r="L17" s="2"/>
      <c r="M17" s="3"/>
      <c r="N17" s="30"/>
    </row>
    <row r="18" spans="1:14" x14ac:dyDescent="0.25">
      <c r="A18" s="1"/>
      <c r="B18" s="1"/>
      <c r="C18" s="1"/>
      <c r="D18" s="1"/>
      <c r="E18" s="1"/>
      <c r="F18" s="1" t="s">
        <v>126</v>
      </c>
      <c r="G18" s="1"/>
      <c r="H18" s="2">
        <v>0</v>
      </c>
      <c r="I18" s="3"/>
      <c r="J18" s="2">
        <v>0</v>
      </c>
      <c r="K18" s="3"/>
      <c r="L18" s="2">
        <f>ROUND((H18-J18),5)</f>
        <v>0</v>
      </c>
      <c r="M18" s="3"/>
      <c r="N18" s="30">
        <f>ROUND(IF(J18=0, IF(H18=0, 0, 1), H18/J18),5)</f>
        <v>0</v>
      </c>
    </row>
    <row r="19" spans="1:14" x14ac:dyDescent="0.25">
      <c r="A19" s="1"/>
      <c r="B19" s="1"/>
      <c r="C19" s="1"/>
      <c r="D19" s="1"/>
      <c r="E19" s="1"/>
      <c r="F19" s="1" t="s">
        <v>127</v>
      </c>
      <c r="G19" s="1"/>
      <c r="H19" s="2">
        <v>1791.95</v>
      </c>
      <c r="I19" s="3"/>
      <c r="J19" s="2">
        <v>3000</v>
      </c>
      <c r="K19" s="3"/>
      <c r="L19" s="2">
        <f>ROUND((H19-J19),5)</f>
        <v>-1208.05</v>
      </c>
      <c r="M19" s="3"/>
      <c r="N19" s="30">
        <f>ROUND(IF(J19=0, IF(H19=0, 0, 1), H19/J19),5)</f>
        <v>0.59731999999999996</v>
      </c>
    </row>
    <row r="20" spans="1:14" x14ac:dyDescent="0.25">
      <c r="A20" s="1"/>
      <c r="B20" s="1"/>
      <c r="C20" s="1"/>
      <c r="D20" s="1"/>
      <c r="E20" s="1"/>
      <c r="F20" s="1" t="s">
        <v>128</v>
      </c>
      <c r="G20" s="1"/>
      <c r="H20" s="2">
        <v>263.22000000000003</v>
      </c>
      <c r="I20" s="3"/>
      <c r="J20" s="2">
        <v>0</v>
      </c>
      <c r="K20" s="3"/>
      <c r="L20" s="2">
        <f>ROUND((H20-J20),5)</f>
        <v>263.22000000000003</v>
      </c>
      <c r="M20" s="3"/>
      <c r="N20" s="30">
        <f>ROUND(IF(J20=0, IF(H20=0, 0, 1), H20/J20),5)</f>
        <v>1</v>
      </c>
    </row>
    <row r="21" spans="1:14" x14ac:dyDescent="0.25">
      <c r="A21" s="1"/>
      <c r="B21" s="1"/>
      <c r="C21" s="1"/>
      <c r="D21" s="1"/>
      <c r="E21" s="1"/>
      <c r="F21" s="1" t="s">
        <v>129</v>
      </c>
      <c r="G21" s="1"/>
      <c r="H21" s="2">
        <v>7283.96</v>
      </c>
      <c r="I21" s="3"/>
      <c r="J21" s="2">
        <v>7100</v>
      </c>
      <c r="K21" s="3"/>
      <c r="L21" s="2">
        <f>ROUND((H21-J21),5)</f>
        <v>183.96</v>
      </c>
      <c r="M21" s="3"/>
      <c r="N21" s="30">
        <f>ROUND(IF(J21=0, IF(H21=0, 0, 1), H21/J21),5)</f>
        <v>1.0259100000000001</v>
      </c>
    </row>
    <row r="22" spans="1:14" x14ac:dyDescent="0.25">
      <c r="A22" s="1"/>
      <c r="B22" s="1"/>
      <c r="C22" s="1"/>
      <c r="D22" s="1"/>
      <c r="E22" s="1"/>
      <c r="F22" s="1" t="s">
        <v>130</v>
      </c>
      <c r="G22" s="1"/>
      <c r="H22" s="2">
        <v>0</v>
      </c>
      <c r="I22" s="3"/>
      <c r="J22" s="2">
        <v>2000</v>
      </c>
      <c r="K22" s="3"/>
      <c r="L22" s="2">
        <f>ROUND((H22-J22),5)</f>
        <v>-2000</v>
      </c>
      <c r="M22" s="3"/>
      <c r="N22" s="30">
        <f>ROUND(IF(J22=0, IF(H22=0, 0, 1), H22/J22),5)</f>
        <v>0</v>
      </c>
    </row>
    <row r="23" spans="1:14" x14ac:dyDescent="0.25">
      <c r="A23" s="1"/>
      <c r="B23" s="1"/>
      <c r="C23" s="1"/>
      <c r="D23" s="1"/>
      <c r="E23" s="1"/>
      <c r="F23" s="1" t="s">
        <v>131</v>
      </c>
      <c r="G23" s="1"/>
      <c r="H23" s="2"/>
      <c r="I23" s="3"/>
      <c r="J23" s="2"/>
      <c r="K23" s="3"/>
      <c r="L23" s="2"/>
      <c r="M23" s="3"/>
      <c r="N23" s="30"/>
    </row>
    <row r="24" spans="1:14" x14ac:dyDescent="0.25">
      <c r="A24" s="1"/>
      <c r="B24" s="1"/>
      <c r="C24" s="1"/>
      <c r="D24" s="1"/>
      <c r="E24" s="1"/>
      <c r="F24" s="1"/>
      <c r="G24" s="1" t="s">
        <v>179</v>
      </c>
      <c r="H24" s="2">
        <v>9450</v>
      </c>
      <c r="I24" s="3"/>
      <c r="J24" s="2"/>
      <c r="K24" s="3"/>
      <c r="L24" s="2"/>
      <c r="M24" s="3"/>
      <c r="N24" s="30"/>
    </row>
    <row r="25" spans="1:14" x14ac:dyDescent="0.25">
      <c r="A25" s="1"/>
      <c r="B25" s="1"/>
      <c r="C25" s="1"/>
      <c r="D25" s="1"/>
      <c r="E25" s="1"/>
      <c r="F25" s="1"/>
      <c r="G25" s="1" t="s">
        <v>178</v>
      </c>
      <c r="H25" s="2">
        <v>25985.01</v>
      </c>
      <c r="I25" s="3"/>
      <c r="J25" s="2"/>
      <c r="K25" s="3"/>
      <c r="L25" s="2"/>
      <c r="M25" s="3"/>
      <c r="N25" s="30"/>
    </row>
    <row r="26" spans="1:14" ht="15.75" thickBot="1" x14ac:dyDescent="0.3">
      <c r="A26" s="1"/>
      <c r="B26" s="1"/>
      <c r="C26" s="1"/>
      <c r="D26" s="1"/>
      <c r="E26" s="1"/>
      <c r="F26" s="1"/>
      <c r="G26" s="1" t="s">
        <v>190</v>
      </c>
      <c r="H26" s="7">
        <v>0</v>
      </c>
      <c r="I26" s="3"/>
      <c r="J26" s="7">
        <v>135000</v>
      </c>
      <c r="K26" s="3"/>
      <c r="L26" s="7">
        <f>ROUND((H26-J26),5)</f>
        <v>-135000</v>
      </c>
      <c r="M26" s="3"/>
      <c r="N26" s="32">
        <f>ROUND(IF(J26=0, IF(H26=0, 0, 1), H26/J26),5)</f>
        <v>0</v>
      </c>
    </row>
    <row r="27" spans="1:14" x14ac:dyDescent="0.25">
      <c r="A27" s="1"/>
      <c r="B27" s="1"/>
      <c r="C27" s="1"/>
      <c r="D27" s="1"/>
      <c r="E27" s="1"/>
      <c r="F27" s="1" t="s">
        <v>177</v>
      </c>
      <c r="G27" s="1"/>
      <c r="H27" s="2">
        <f>ROUND(SUM(H23:H26),5)</f>
        <v>35435.01</v>
      </c>
      <c r="I27" s="3"/>
      <c r="J27" s="2">
        <f>ROUND(SUM(J23:J26),5)</f>
        <v>135000</v>
      </c>
      <c r="K27" s="3"/>
      <c r="L27" s="2">
        <f>ROUND((H27-J27),5)</f>
        <v>-99564.99</v>
      </c>
      <c r="M27" s="3"/>
      <c r="N27" s="30">
        <f>ROUND(IF(J27=0, IF(H27=0, 0, 1), H27/J27),5)</f>
        <v>0.26247999999999999</v>
      </c>
    </row>
    <row r="28" spans="1:14" x14ac:dyDescent="0.25">
      <c r="A28" s="1"/>
      <c r="B28" s="1"/>
      <c r="C28" s="1"/>
      <c r="D28" s="1"/>
      <c r="E28" s="1"/>
      <c r="F28" s="1" t="s">
        <v>132</v>
      </c>
      <c r="G28" s="1"/>
      <c r="H28" s="2"/>
      <c r="I28" s="3"/>
      <c r="J28" s="2"/>
      <c r="K28" s="3"/>
      <c r="L28" s="2"/>
      <c r="M28" s="3"/>
      <c r="N28" s="30"/>
    </row>
    <row r="29" spans="1:14" x14ac:dyDescent="0.25">
      <c r="A29" s="1"/>
      <c r="B29" s="1"/>
      <c r="C29" s="1"/>
      <c r="D29" s="1"/>
      <c r="E29" s="1"/>
      <c r="F29" s="1"/>
      <c r="G29" s="1" t="s">
        <v>133</v>
      </c>
      <c r="H29" s="2">
        <v>0</v>
      </c>
      <c r="I29" s="3"/>
      <c r="J29" s="2"/>
      <c r="K29" s="3"/>
      <c r="L29" s="2"/>
      <c r="M29" s="3"/>
      <c r="N29" s="30"/>
    </row>
    <row r="30" spans="1:14" x14ac:dyDescent="0.25">
      <c r="A30" s="1"/>
      <c r="B30" s="1"/>
      <c r="C30" s="1"/>
      <c r="D30" s="1"/>
      <c r="E30" s="1"/>
      <c r="F30" s="1"/>
      <c r="G30" s="1" t="s">
        <v>134</v>
      </c>
      <c r="H30" s="2">
        <v>2875.31</v>
      </c>
      <c r="I30" s="3"/>
      <c r="J30" s="2">
        <v>0</v>
      </c>
      <c r="K30" s="3"/>
      <c r="L30" s="2">
        <f t="shared" ref="L30:L38" si="2">ROUND((H30-J30),5)</f>
        <v>2875.31</v>
      </c>
      <c r="M30" s="3"/>
      <c r="N30" s="30">
        <f t="shared" ref="N30:N38" si="3">ROUND(IF(J30=0, IF(H30=0, 0, 1), H30/J30),5)</f>
        <v>1</v>
      </c>
    </row>
    <row r="31" spans="1:14" x14ac:dyDescent="0.25">
      <c r="A31" s="1"/>
      <c r="B31" s="1"/>
      <c r="C31" s="1"/>
      <c r="D31" s="1"/>
      <c r="E31" s="1"/>
      <c r="F31" s="1"/>
      <c r="G31" s="1" t="s">
        <v>135</v>
      </c>
      <c r="H31" s="2">
        <v>88157.9</v>
      </c>
      <c r="I31" s="3"/>
      <c r="J31" s="2">
        <v>107500</v>
      </c>
      <c r="K31" s="3"/>
      <c r="L31" s="2">
        <f t="shared" si="2"/>
        <v>-19342.099999999999</v>
      </c>
      <c r="M31" s="3"/>
      <c r="N31" s="30">
        <f t="shared" si="3"/>
        <v>0.82006999999999997</v>
      </c>
    </row>
    <row r="32" spans="1:14" x14ac:dyDescent="0.25">
      <c r="A32" s="1"/>
      <c r="B32" s="1"/>
      <c r="C32" s="1"/>
      <c r="D32" s="1"/>
      <c r="E32" s="1"/>
      <c r="F32" s="1"/>
      <c r="G32" s="1" t="s">
        <v>136</v>
      </c>
      <c r="H32" s="2">
        <v>1800</v>
      </c>
      <c r="I32" s="3"/>
      <c r="J32" s="2">
        <v>0</v>
      </c>
      <c r="K32" s="3"/>
      <c r="L32" s="2">
        <f t="shared" si="2"/>
        <v>1800</v>
      </c>
      <c r="M32" s="3"/>
      <c r="N32" s="30">
        <f t="shared" si="3"/>
        <v>1</v>
      </c>
    </row>
    <row r="33" spans="1:14" ht="15.75" thickBot="1" x14ac:dyDescent="0.3">
      <c r="A33" s="1"/>
      <c r="B33" s="1"/>
      <c r="C33" s="1"/>
      <c r="D33" s="1"/>
      <c r="E33" s="1"/>
      <c r="F33" s="1"/>
      <c r="G33" s="1" t="s">
        <v>137</v>
      </c>
      <c r="H33" s="4">
        <v>125</v>
      </c>
      <c r="I33" s="3"/>
      <c r="J33" s="4">
        <v>0</v>
      </c>
      <c r="K33" s="3"/>
      <c r="L33" s="4">
        <f t="shared" si="2"/>
        <v>125</v>
      </c>
      <c r="M33" s="3"/>
      <c r="N33" s="29">
        <f t="shared" si="3"/>
        <v>1</v>
      </c>
    </row>
    <row r="34" spans="1:14" ht="15.75" thickBot="1" x14ac:dyDescent="0.3">
      <c r="A34" s="1"/>
      <c r="B34" s="1"/>
      <c r="C34" s="1"/>
      <c r="D34" s="1"/>
      <c r="E34" s="1"/>
      <c r="F34" s="1" t="s">
        <v>138</v>
      </c>
      <c r="G34" s="1"/>
      <c r="H34" s="6">
        <f>ROUND(SUM(H28:H33),5)</f>
        <v>92958.21</v>
      </c>
      <c r="I34" s="3"/>
      <c r="J34" s="6">
        <f>ROUND(SUM(J28:J33),5)</f>
        <v>107500</v>
      </c>
      <c r="K34" s="3"/>
      <c r="L34" s="6">
        <f t="shared" si="2"/>
        <v>-14541.79</v>
      </c>
      <c r="M34" s="3"/>
      <c r="N34" s="31">
        <f t="shared" si="3"/>
        <v>0.86473</v>
      </c>
    </row>
    <row r="35" spans="1:14" x14ac:dyDescent="0.25">
      <c r="A35" s="1"/>
      <c r="B35" s="1"/>
      <c r="C35" s="1"/>
      <c r="D35" s="1"/>
      <c r="E35" s="1" t="s">
        <v>139</v>
      </c>
      <c r="F35" s="1"/>
      <c r="G35" s="1"/>
      <c r="H35" s="2">
        <f>ROUND(SUM(H17:H22)+H27+H34,5)</f>
        <v>137732.35</v>
      </c>
      <c r="I35" s="3"/>
      <c r="J35" s="2">
        <f>ROUND(SUM(J17:J22)+J27+J34,5)</f>
        <v>254600</v>
      </c>
      <c r="K35" s="3"/>
      <c r="L35" s="2">
        <f t="shared" si="2"/>
        <v>-116867.65</v>
      </c>
      <c r="M35" s="3"/>
      <c r="N35" s="30">
        <f t="shared" si="3"/>
        <v>0.54098000000000002</v>
      </c>
    </row>
    <row r="36" spans="1:14" x14ac:dyDescent="0.25">
      <c r="A36" s="1"/>
      <c r="B36" s="1"/>
      <c r="C36" s="1"/>
      <c r="D36" s="1"/>
      <c r="E36" s="1" t="s">
        <v>140</v>
      </c>
      <c r="F36" s="1"/>
      <c r="G36" s="1"/>
      <c r="H36" s="2">
        <v>2100</v>
      </c>
      <c r="I36" s="3"/>
      <c r="J36" s="2">
        <v>2100</v>
      </c>
      <c r="K36" s="3"/>
      <c r="L36" s="2">
        <f t="shared" si="2"/>
        <v>0</v>
      </c>
      <c r="M36" s="3"/>
      <c r="N36" s="30">
        <f t="shared" si="3"/>
        <v>1</v>
      </c>
    </row>
    <row r="37" spans="1:14" ht="15.75" thickBot="1" x14ac:dyDescent="0.3">
      <c r="A37" s="1"/>
      <c r="B37" s="1"/>
      <c r="C37" s="1"/>
      <c r="D37" s="1"/>
      <c r="E37" s="1" t="s">
        <v>141</v>
      </c>
      <c r="F37" s="1"/>
      <c r="G37" s="1"/>
      <c r="H37" s="7">
        <v>370.33</v>
      </c>
      <c r="I37" s="3"/>
      <c r="J37" s="7">
        <v>480</v>
      </c>
      <c r="K37" s="3"/>
      <c r="L37" s="7">
        <f t="shared" si="2"/>
        <v>-109.67</v>
      </c>
      <c r="M37" s="3"/>
      <c r="N37" s="32">
        <f t="shared" si="3"/>
        <v>0.77151999999999998</v>
      </c>
    </row>
    <row r="38" spans="1:14" x14ac:dyDescent="0.25">
      <c r="A38" s="1"/>
      <c r="B38" s="1"/>
      <c r="C38" s="1"/>
      <c r="D38" s="1" t="s">
        <v>142</v>
      </c>
      <c r="E38" s="1"/>
      <c r="F38" s="1"/>
      <c r="G38" s="1"/>
      <c r="H38" s="2">
        <f>ROUND(H4+H9+H16+SUM(H35:H37),5)</f>
        <v>510246.92</v>
      </c>
      <c r="I38" s="3"/>
      <c r="J38" s="2">
        <f>ROUND(J4+J9+J16+SUM(J35:J37),5)</f>
        <v>552510</v>
      </c>
      <c r="K38" s="3"/>
      <c r="L38" s="2">
        <f t="shared" si="2"/>
        <v>-42263.08</v>
      </c>
      <c r="M38" s="3"/>
      <c r="N38" s="30">
        <f t="shared" si="3"/>
        <v>0.92351000000000005</v>
      </c>
    </row>
    <row r="39" spans="1:14" x14ac:dyDescent="0.25">
      <c r="A39" s="1"/>
      <c r="B39" s="1"/>
      <c r="C39" s="1"/>
      <c r="D39" s="1" t="s">
        <v>143</v>
      </c>
      <c r="E39" s="1"/>
      <c r="F39" s="1"/>
      <c r="G39" s="1"/>
      <c r="H39" s="2"/>
      <c r="I39" s="3"/>
      <c r="J39" s="2"/>
      <c r="K39" s="3"/>
      <c r="L39" s="2"/>
      <c r="M39" s="3"/>
      <c r="N39" s="30"/>
    </row>
    <row r="40" spans="1:14" ht="15.75" thickBot="1" x14ac:dyDescent="0.3">
      <c r="A40" s="1"/>
      <c r="B40" s="1"/>
      <c r="C40" s="1"/>
      <c r="D40" s="1"/>
      <c r="E40" s="1" t="s">
        <v>144</v>
      </c>
      <c r="F40" s="1"/>
      <c r="G40" s="1"/>
      <c r="H40" s="4">
        <v>69.650000000000006</v>
      </c>
      <c r="I40" s="3"/>
      <c r="J40" s="4">
        <v>0</v>
      </c>
      <c r="K40" s="3"/>
      <c r="L40" s="4">
        <f>ROUND((H40-J40),5)</f>
        <v>69.650000000000006</v>
      </c>
      <c r="M40" s="3"/>
      <c r="N40" s="29">
        <f>ROUND(IF(J40=0, IF(H40=0, 0, 1), H40/J40),5)</f>
        <v>1</v>
      </c>
    </row>
    <row r="41" spans="1:14" ht="15.75" thickBot="1" x14ac:dyDescent="0.3">
      <c r="A41" s="1"/>
      <c r="B41" s="1"/>
      <c r="C41" s="1"/>
      <c r="D41" s="1" t="s">
        <v>145</v>
      </c>
      <c r="E41" s="1"/>
      <c r="F41" s="1"/>
      <c r="G41" s="1"/>
      <c r="H41" s="6">
        <f>ROUND(SUM(H39:H40),5)</f>
        <v>69.650000000000006</v>
      </c>
      <c r="I41" s="3"/>
      <c r="J41" s="6">
        <f>ROUND(SUM(J39:J40),5)</f>
        <v>0</v>
      </c>
      <c r="K41" s="3"/>
      <c r="L41" s="6">
        <f>ROUND((H41-J41),5)</f>
        <v>69.650000000000006</v>
      </c>
      <c r="M41" s="3"/>
      <c r="N41" s="31">
        <f>ROUND(IF(J41=0, IF(H41=0, 0, 1), H41/J41),5)</f>
        <v>1</v>
      </c>
    </row>
    <row r="42" spans="1:14" x14ac:dyDescent="0.25">
      <c r="A42" s="1"/>
      <c r="B42" s="1"/>
      <c r="C42" s="1" t="s">
        <v>146</v>
      </c>
      <c r="D42" s="1"/>
      <c r="E42" s="1"/>
      <c r="F42" s="1"/>
      <c r="G42" s="1"/>
      <c r="H42" s="2">
        <f>ROUND(H38-H41,5)</f>
        <v>510177.27</v>
      </c>
      <c r="I42" s="3"/>
      <c r="J42" s="2">
        <f>ROUND(J38-J41,5)</f>
        <v>552510</v>
      </c>
      <c r="K42" s="3"/>
      <c r="L42" s="2">
        <f>ROUND((H42-J42),5)</f>
        <v>-42332.73</v>
      </c>
      <c r="M42" s="3"/>
      <c r="N42" s="30">
        <f>ROUND(IF(J42=0, IF(H42=0, 0, 1), H42/J42),5)</f>
        <v>0.92337999999999998</v>
      </c>
    </row>
    <row r="43" spans="1:14" x14ac:dyDescent="0.25">
      <c r="A43" s="1"/>
      <c r="B43" s="1"/>
      <c r="C43" s="1"/>
      <c r="D43" s="1" t="s">
        <v>147</v>
      </c>
      <c r="E43" s="1"/>
      <c r="F43" s="1"/>
      <c r="G43" s="1"/>
      <c r="H43" s="2"/>
      <c r="I43" s="3"/>
      <c r="J43" s="2"/>
      <c r="K43" s="3"/>
      <c r="L43" s="2"/>
      <c r="M43" s="3"/>
      <c r="N43" s="30"/>
    </row>
    <row r="44" spans="1:14" x14ac:dyDescent="0.25">
      <c r="A44" s="1"/>
      <c r="B44" s="1"/>
      <c r="C44" s="1"/>
      <c r="D44" s="1"/>
      <c r="E44" s="1" t="s">
        <v>148</v>
      </c>
      <c r="F44" s="1"/>
      <c r="G44" s="1"/>
      <c r="H44" s="2">
        <v>275524.96999999997</v>
      </c>
      <c r="I44" s="3"/>
      <c r="J44" s="2">
        <v>287619</v>
      </c>
      <c r="K44" s="3"/>
      <c r="L44" s="2">
        <f t="shared" ref="L44:L65" si="4">ROUND((H44-J44),5)</f>
        <v>-12094.03</v>
      </c>
      <c r="M44" s="3"/>
      <c r="N44" s="30">
        <f t="shared" ref="N44:N65" si="5">ROUND(IF(J44=0, IF(H44=0, 0, 1), H44/J44),5)</f>
        <v>0.95794999999999997</v>
      </c>
    </row>
    <row r="45" spans="1:14" x14ac:dyDescent="0.25">
      <c r="A45" s="1"/>
      <c r="B45" s="1"/>
      <c r="C45" s="1"/>
      <c r="D45" s="1"/>
      <c r="E45" s="1" t="s">
        <v>675</v>
      </c>
      <c r="F45" s="1"/>
      <c r="G45" s="1"/>
      <c r="H45" s="2">
        <v>0</v>
      </c>
      <c r="I45" s="3"/>
      <c r="J45" s="2">
        <v>0</v>
      </c>
      <c r="K45" s="3"/>
      <c r="L45" s="2">
        <f t="shared" si="4"/>
        <v>0</v>
      </c>
      <c r="M45" s="3"/>
      <c r="N45" s="30">
        <f t="shared" si="5"/>
        <v>0</v>
      </c>
    </row>
    <row r="46" spans="1:14" x14ac:dyDescent="0.25">
      <c r="A46" s="1"/>
      <c r="B46" s="1"/>
      <c r="C46" s="1"/>
      <c r="D46" s="1"/>
      <c r="E46" s="1" t="s">
        <v>149</v>
      </c>
      <c r="F46" s="1"/>
      <c r="G46" s="1"/>
      <c r="H46" s="2">
        <v>0</v>
      </c>
      <c r="I46" s="3"/>
      <c r="J46" s="2">
        <v>1800</v>
      </c>
      <c r="K46" s="3"/>
      <c r="L46" s="2">
        <f t="shared" si="4"/>
        <v>-1800</v>
      </c>
      <c r="M46" s="3"/>
      <c r="N46" s="30">
        <f t="shared" si="5"/>
        <v>0</v>
      </c>
    </row>
    <row r="47" spans="1:14" x14ac:dyDescent="0.25">
      <c r="A47" s="1"/>
      <c r="B47" s="1"/>
      <c r="C47" s="1"/>
      <c r="D47" s="1"/>
      <c r="E47" s="1" t="s">
        <v>150</v>
      </c>
      <c r="F47" s="1"/>
      <c r="G47" s="1"/>
      <c r="H47" s="2">
        <v>10188.75</v>
      </c>
      <c r="I47" s="3"/>
      <c r="J47" s="2">
        <v>8400</v>
      </c>
      <c r="K47" s="3"/>
      <c r="L47" s="2">
        <f t="shared" si="4"/>
        <v>1788.75</v>
      </c>
      <c r="M47" s="3"/>
      <c r="N47" s="30">
        <f t="shared" si="5"/>
        <v>1.21295</v>
      </c>
    </row>
    <row r="48" spans="1:14" x14ac:dyDescent="0.25">
      <c r="A48" s="1"/>
      <c r="B48" s="1"/>
      <c r="C48" s="1"/>
      <c r="D48" s="1"/>
      <c r="E48" s="1" t="s">
        <v>151</v>
      </c>
      <c r="F48" s="1"/>
      <c r="G48" s="1"/>
      <c r="H48" s="2">
        <v>7982.88</v>
      </c>
      <c r="I48" s="3"/>
      <c r="J48" s="2">
        <v>0</v>
      </c>
      <c r="K48" s="3"/>
      <c r="L48" s="2">
        <f t="shared" si="4"/>
        <v>7982.88</v>
      </c>
      <c r="M48" s="3"/>
      <c r="N48" s="30">
        <f t="shared" si="5"/>
        <v>1</v>
      </c>
    </row>
    <row r="49" spans="1:14" x14ac:dyDescent="0.25">
      <c r="A49" s="1"/>
      <c r="B49" s="1"/>
      <c r="C49" s="1"/>
      <c r="D49" s="1"/>
      <c r="E49" s="1" t="s">
        <v>152</v>
      </c>
      <c r="F49" s="1"/>
      <c r="G49" s="1"/>
      <c r="H49" s="2">
        <v>974.38</v>
      </c>
      <c r="I49" s="3"/>
      <c r="J49" s="2">
        <v>4292</v>
      </c>
      <c r="K49" s="3"/>
      <c r="L49" s="2">
        <f t="shared" si="4"/>
        <v>-3317.62</v>
      </c>
      <c r="M49" s="3"/>
      <c r="N49" s="30">
        <f t="shared" si="5"/>
        <v>0.22702</v>
      </c>
    </row>
    <row r="50" spans="1:14" x14ac:dyDescent="0.25">
      <c r="A50" s="1"/>
      <c r="B50" s="1"/>
      <c r="C50" s="1"/>
      <c r="D50" s="1"/>
      <c r="E50" s="1" t="s">
        <v>153</v>
      </c>
      <c r="F50" s="1"/>
      <c r="G50" s="1"/>
      <c r="H50" s="2">
        <v>3595.83</v>
      </c>
      <c r="I50" s="3"/>
      <c r="J50" s="2">
        <v>7473</v>
      </c>
      <c r="K50" s="3"/>
      <c r="L50" s="2">
        <f t="shared" si="4"/>
        <v>-3877.17</v>
      </c>
      <c r="M50" s="3"/>
      <c r="N50" s="30">
        <f t="shared" si="5"/>
        <v>0.48118</v>
      </c>
    </row>
    <row r="51" spans="1:14" x14ac:dyDescent="0.25">
      <c r="A51" s="1"/>
      <c r="B51" s="1"/>
      <c r="C51" s="1"/>
      <c r="D51" s="1"/>
      <c r="E51" s="1" t="s">
        <v>154</v>
      </c>
      <c r="F51" s="1"/>
      <c r="G51" s="1"/>
      <c r="H51" s="2">
        <v>3019.71</v>
      </c>
      <c r="I51" s="3"/>
      <c r="J51" s="2">
        <v>6907</v>
      </c>
      <c r="K51" s="3"/>
      <c r="L51" s="2">
        <f t="shared" si="4"/>
        <v>-3887.29</v>
      </c>
      <c r="M51" s="3"/>
      <c r="N51" s="30">
        <f t="shared" si="5"/>
        <v>0.43719999999999998</v>
      </c>
    </row>
    <row r="52" spans="1:14" x14ac:dyDescent="0.25">
      <c r="A52" s="1"/>
      <c r="B52" s="1"/>
      <c r="C52" s="1"/>
      <c r="D52" s="1"/>
      <c r="E52" s="1" t="s">
        <v>155</v>
      </c>
      <c r="F52" s="1"/>
      <c r="G52" s="1"/>
      <c r="H52" s="2">
        <v>15043.01</v>
      </c>
      <c r="I52" s="3"/>
      <c r="J52" s="2">
        <v>15617</v>
      </c>
      <c r="K52" s="3"/>
      <c r="L52" s="2">
        <f t="shared" si="4"/>
        <v>-573.99</v>
      </c>
      <c r="M52" s="3"/>
      <c r="N52" s="30">
        <f t="shared" si="5"/>
        <v>0.96325000000000005</v>
      </c>
    </row>
    <row r="53" spans="1:14" x14ac:dyDescent="0.25">
      <c r="A53" s="1"/>
      <c r="B53" s="1"/>
      <c r="C53" s="1"/>
      <c r="D53" s="1"/>
      <c r="E53" s="1" t="s">
        <v>156</v>
      </c>
      <c r="F53" s="1"/>
      <c r="G53" s="1"/>
      <c r="H53" s="2">
        <v>2992.8</v>
      </c>
      <c r="I53" s="3"/>
      <c r="J53" s="2">
        <v>3166</v>
      </c>
      <c r="K53" s="3"/>
      <c r="L53" s="2">
        <f t="shared" si="4"/>
        <v>-173.2</v>
      </c>
      <c r="M53" s="3"/>
      <c r="N53" s="30">
        <f t="shared" si="5"/>
        <v>0.94528999999999996</v>
      </c>
    </row>
    <row r="54" spans="1:14" x14ac:dyDescent="0.25">
      <c r="A54" s="1"/>
      <c r="B54" s="1"/>
      <c r="C54" s="1"/>
      <c r="D54" s="1"/>
      <c r="E54" s="1" t="s">
        <v>157</v>
      </c>
      <c r="F54" s="1"/>
      <c r="G54" s="1"/>
      <c r="H54" s="2">
        <v>5843.14</v>
      </c>
      <c r="I54" s="3"/>
      <c r="J54" s="2">
        <v>9915</v>
      </c>
      <c r="K54" s="3"/>
      <c r="L54" s="2">
        <f t="shared" si="4"/>
        <v>-4071.86</v>
      </c>
      <c r="M54" s="3"/>
      <c r="N54" s="30">
        <f t="shared" si="5"/>
        <v>0.58931999999999995</v>
      </c>
    </row>
    <row r="55" spans="1:14" x14ac:dyDescent="0.25">
      <c r="A55" s="1"/>
      <c r="B55" s="1"/>
      <c r="C55" s="1"/>
      <c r="D55" s="1"/>
      <c r="E55" s="1" t="s">
        <v>158</v>
      </c>
      <c r="F55" s="1"/>
      <c r="G55" s="1"/>
      <c r="H55" s="2">
        <v>1401.12</v>
      </c>
      <c r="I55" s="3"/>
      <c r="J55" s="2">
        <v>123789</v>
      </c>
      <c r="K55" s="3"/>
      <c r="L55" s="2">
        <f t="shared" si="4"/>
        <v>-122387.88</v>
      </c>
      <c r="M55" s="3"/>
      <c r="N55" s="30">
        <f t="shared" si="5"/>
        <v>1.132E-2</v>
      </c>
    </row>
    <row r="56" spans="1:14" x14ac:dyDescent="0.25">
      <c r="A56" s="1"/>
      <c r="B56" s="1"/>
      <c r="C56" s="1"/>
      <c r="D56" s="1"/>
      <c r="E56" s="1" t="s">
        <v>159</v>
      </c>
      <c r="F56" s="1"/>
      <c r="G56" s="1"/>
      <c r="H56" s="2">
        <v>260</v>
      </c>
      <c r="I56" s="3"/>
      <c r="J56" s="2">
        <v>6258</v>
      </c>
      <c r="K56" s="3"/>
      <c r="L56" s="2">
        <f t="shared" si="4"/>
        <v>-5998</v>
      </c>
      <c r="M56" s="3"/>
      <c r="N56" s="30">
        <f t="shared" si="5"/>
        <v>4.1549999999999997E-2</v>
      </c>
    </row>
    <row r="57" spans="1:14" x14ac:dyDescent="0.25">
      <c r="A57" s="1"/>
      <c r="B57" s="1"/>
      <c r="C57" s="1"/>
      <c r="D57" s="1"/>
      <c r="E57" s="1" t="s">
        <v>160</v>
      </c>
      <c r="F57" s="1"/>
      <c r="G57" s="1"/>
      <c r="H57" s="2">
        <v>11021.69</v>
      </c>
      <c r="I57" s="3"/>
      <c r="J57" s="2">
        <v>11229</v>
      </c>
      <c r="K57" s="3"/>
      <c r="L57" s="2">
        <f t="shared" si="4"/>
        <v>-207.31</v>
      </c>
      <c r="M57" s="3"/>
      <c r="N57" s="30">
        <f t="shared" si="5"/>
        <v>0.98153999999999997</v>
      </c>
    </row>
    <row r="58" spans="1:14" x14ac:dyDescent="0.25">
      <c r="A58" s="1"/>
      <c r="B58" s="1"/>
      <c r="C58" s="1"/>
      <c r="D58" s="1"/>
      <c r="E58" s="1" t="s">
        <v>161</v>
      </c>
      <c r="F58" s="1"/>
      <c r="G58" s="1"/>
      <c r="H58" s="2">
        <v>4752</v>
      </c>
      <c r="I58" s="3"/>
      <c r="J58" s="2">
        <v>4800</v>
      </c>
      <c r="K58" s="3"/>
      <c r="L58" s="2">
        <f t="shared" si="4"/>
        <v>-48</v>
      </c>
      <c r="M58" s="3"/>
      <c r="N58" s="30">
        <f t="shared" si="5"/>
        <v>0.99</v>
      </c>
    </row>
    <row r="59" spans="1:14" x14ac:dyDescent="0.25">
      <c r="A59" s="1"/>
      <c r="B59" s="1"/>
      <c r="C59" s="1"/>
      <c r="D59" s="1"/>
      <c r="E59" s="1" t="s">
        <v>162</v>
      </c>
      <c r="F59" s="1"/>
      <c r="G59" s="1"/>
      <c r="H59" s="2">
        <v>22241.96</v>
      </c>
      <c r="I59" s="3"/>
      <c r="J59" s="2">
        <v>16463</v>
      </c>
      <c r="K59" s="3"/>
      <c r="L59" s="2">
        <f t="shared" si="4"/>
        <v>5778.96</v>
      </c>
      <c r="M59" s="3"/>
      <c r="N59" s="30">
        <f t="shared" si="5"/>
        <v>1.35103</v>
      </c>
    </row>
    <row r="60" spans="1:14" x14ac:dyDescent="0.25">
      <c r="A60" s="1"/>
      <c r="B60" s="1"/>
      <c r="C60" s="1"/>
      <c r="D60" s="1"/>
      <c r="E60" s="1" t="s">
        <v>163</v>
      </c>
      <c r="F60" s="1"/>
      <c r="G60" s="1"/>
      <c r="H60" s="2">
        <v>27393.18</v>
      </c>
      <c r="I60" s="3"/>
      <c r="J60" s="2">
        <v>33510</v>
      </c>
      <c r="K60" s="3"/>
      <c r="L60" s="2">
        <f t="shared" si="4"/>
        <v>-6116.82</v>
      </c>
      <c r="M60" s="3"/>
      <c r="N60" s="30">
        <f t="shared" si="5"/>
        <v>0.81745999999999996</v>
      </c>
    </row>
    <row r="61" spans="1:14" x14ac:dyDescent="0.25">
      <c r="A61" s="1"/>
      <c r="B61" s="1"/>
      <c r="C61" s="1"/>
      <c r="D61" s="1"/>
      <c r="E61" s="1" t="s">
        <v>164</v>
      </c>
      <c r="F61" s="1"/>
      <c r="G61" s="1"/>
      <c r="H61" s="2">
        <v>13807.5</v>
      </c>
      <c r="I61" s="3"/>
      <c r="J61" s="2">
        <v>6000</v>
      </c>
      <c r="K61" s="3"/>
      <c r="L61" s="2">
        <f t="shared" si="4"/>
        <v>7807.5</v>
      </c>
      <c r="M61" s="3"/>
      <c r="N61" s="30">
        <f t="shared" si="5"/>
        <v>2.30125</v>
      </c>
    </row>
    <row r="62" spans="1:14" ht="15.75" thickBot="1" x14ac:dyDescent="0.3">
      <c r="A62" s="1"/>
      <c r="B62" s="1"/>
      <c r="C62" s="1"/>
      <c r="D62" s="1"/>
      <c r="E62" s="1" t="s">
        <v>165</v>
      </c>
      <c r="F62" s="1"/>
      <c r="G62" s="1"/>
      <c r="H62" s="4">
        <v>5434.52</v>
      </c>
      <c r="I62" s="3"/>
      <c r="J62" s="4">
        <v>0</v>
      </c>
      <c r="K62" s="3"/>
      <c r="L62" s="4">
        <f t="shared" si="4"/>
        <v>5434.52</v>
      </c>
      <c r="M62" s="3"/>
      <c r="N62" s="29">
        <f t="shared" si="5"/>
        <v>1</v>
      </c>
    </row>
    <row r="63" spans="1:14" ht="15.75" thickBot="1" x14ac:dyDescent="0.3">
      <c r="A63" s="1"/>
      <c r="B63" s="1"/>
      <c r="C63" s="1"/>
      <c r="D63" s="1" t="s">
        <v>166</v>
      </c>
      <c r="E63" s="1"/>
      <c r="F63" s="1"/>
      <c r="G63" s="1"/>
      <c r="H63" s="5">
        <f>ROUND(SUM(H43:H62),5)</f>
        <v>411477.44</v>
      </c>
      <c r="I63" s="3"/>
      <c r="J63" s="5">
        <f>ROUND(SUM(J43:J62),5)</f>
        <v>547238</v>
      </c>
      <c r="K63" s="3"/>
      <c r="L63" s="5">
        <f t="shared" si="4"/>
        <v>-135760.56</v>
      </c>
      <c r="M63" s="3"/>
      <c r="N63" s="28">
        <f t="shared" si="5"/>
        <v>0.75192000000000003</v>
      </c>
    </row>
    <row r="64" spans="1:14" ht="15.75" thickBot="1" x14ac:dyDescent="0.3">
      <c r="A64" s="1"/>
      <c r="B64" s="1" t="s">
        <v>167</v>
      </c>
      <c r="C64" s="1"/>
      <c r="D64" s="1"/>
      <c r="E64" s="1"/>
      <c r="F64" s="1"/>
      <c r="G64" s="1"/>
      <c r="H64" s="5">
        <f>ROUND(H3+H42-H63,5)</f>
        <v>98699.83</v>
      </c>
      <c r="I64" s="3"/>
      <c r="J64" s="5">
        <f>ROUND(J3+J42-J63,5)</f>
        <v>5272</v>
      </c>
      <c r="K64" s="3"/>
      <c r="L64" s="5">
        <f t="shared" si="4"/>
        <v>93427.83</v>
      </c>
      <c r="M64" s="3"/>
      <c r="N64" s="28">
        <f t="shared" si="5"/>
        <v>18.721520000000002</v>
      </c>
    </row>
    <row r="65" spans="1:14" s="9" customFormat="1" ht="12" thickBot="1" x14ac:dyDescent="0.25">
      <c r="A65" s="1" t="s">
        <v>82</v>
      </c>
      <c r="B65" s="1"/>
      <c r="C65" s="1"/>
      <c r="D65" s="1"/>
      <c r="E65" s="1"/>
      <c r="F65" s="1"/>
      <c r="G65" s="1"/>
      <c r="H65" s="8">
        <f>H64</f>
        <v>98699.83</v>
      </c>
      <c r="I65" s="1"/>
      <c r="J65" s="8">
        <f>J64</f>
        <v>5272</v>
      </c>
      <c r="K65" s="1"/>
      <c r="L65" s="8">
        <f t="shared" si="4"/>
        <v>93427.83</v>
      </c>
      <c r="M65" s="1"/>
      <c r="N65" s="27">
        <f t="shared" si="5"/>
        <v>18.721520000000002</v>
      </c>
    </row>
    <row r="66" spans="1:14" ht="15.75" thickTop="1" x14ac:dyDescent="0.2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206" r:id="rId3" name="TextBox1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206" r:id="rId3" name="TextBox14"/>
      </mc:Fallback>
    </mc:AlternateContent>
    <mc:AlternateContent xmlns:mc="http://schemas.openxmlformats.org/markup-compatibility/2006">
      <mc:Choice Requires="x14">
        <control shapeId="8205" r:id="rId5" name="TextBox1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205" r:id="rId5" name="TextBox13"/>
      </mc:Fallback>
    </mc:AlternateContent>
    <mc:AlternateContent xmlns:mc="http://schemas.openxmlformats.org/markup-compatibility/2006">
      <mc:Choice Requires="x14">
        <control shapeId="8204" r:id="rId7" name="TextBox1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204" r:id="rId7" name="TextBox12"/>
      </mc:Fallback>
    </mc:AlternateContent>
    <mc:AlternateContent xmlns:mc="http://schemas.openxmlformats.org/markup-compatibility/2006">
      <mc:Choice Requires="x14">
        <control shapeId="8203" r:id="rId9" name="TextBox1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203" r:id="rId9" name="TextBox11"/>
      </mc:Fallback>
    </mc:AlternateContent>
    <mc:AlternateContent xmlns:mc="http://schemas.openxmlformats.org/markup-compatibility/2006">
      <mc:Choice Requires="x14">
        <control shapeId="8198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8" r:id="rId11" name="TextBox6"/>
      </mc:Fallback>
    </mc:AlternateContent>
    <mc:AlternateContent xmlns:mc="http://schemas.openxmlformats.org/markup-compatibility/2006">
      <mc:Choice Requires="x14">
        <control shapeId="8197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7" r:id="rId13" name="TextBox5"/>
      </mc:Fallback>
    </mc:AlternateContent>
    <mc:AlternateContent xmlns:mc="http://schemas.openxmlformats.org/markup-compatibility/2006">
      <mc:Choice Requires="x14">
        <control shapeId="8196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6" r:id="rId15" name="TextBox4"/>
      </mc:Fallback>
    </mc:AlternateContent>
    <mc:AlternateContent xmlns:mc="http://schemas.openxmlformats.org/markup-compatibility/2006">
      <mc:Choice Requires="x14">
        <control shapeId="8195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5" r:id="rId17" name="TextBox3"/>
      </mc:Fallback>
    </mc:AlternateContent>
    <mc:AlternateContent xmlns:mc="http://schemas.openxmlformats.org/markup-compatibility/2006">
      <mc:Choice Requires="x14">
        <control shapeId="8193" r:id="rId19" name="TextBox1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3" r:id="rId19" name="TextBox1"/>
      </mc:Fallback>
    </mc:AlternateContent>
    <mc:AlternateContent xmlns:mc="http://schemas.openxmlformats.org/markup-compatibility/2006">
      <mc:Choice Requires="x14">
        <control shapeId="8194" r:id="rId21" name="TextBox2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4" r:id="rId21" name="TextBox2"/>
      </mc:Fallback>
    </mc:AlternateContent>
    <mc:AlternateContent xmlns:mc="http://schemas.openxmlformats.org/markup-compatibility/2006">
      <mc:Choice Requires="x14">
        <control shapeId="8199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9" r:id="rId23" name="TextBox7"/>
      </mc:Fallback>
    </mc:AlternateContent>
    <mc:AlternateContent xmlns:mc="http://schemas.openxmlformats.org/markup-compatibility/2006">
      <mc:Choice Requires="x14">
        <control shapeId="8200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200" r:id="rId25" name="TextBox8"/>
      </mc:Fallback>
    </mc:AlternateContent>
    <mc:AlternateContent xmlns:mc="http://schemas.openxmlformats.org/markup-compatibility/2006">
      <mc:Choice Requires="x14">
        <control shapeId="8201" r:id="rId27" name="TextBox9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201" r:id="rId27" name="TextBox9"/>
      </mc:Fallback>
    </mc:AlternateContent>
    <mc:AlternateContent xmlns:mc="http://schemas.openxmlformats.org/markup-compatibility/2006">
      <mc:Choice Requires="x14">
        <control shapeId="8202" r:id="rId29" name="TextBox10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202" r:id="rId29" name="TextBox1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79"/>
  <sheetViews>
    <sheetView workbookViewId="0">
      <pane xSplit="7" ySplit="1" topLeftCell="K17" activePane="bottomRight" state="frozenSplit"/>
      <selection pane="topRight" activeCell="H1" sqref="H1"/>
      <selection pane="bottomLeft" activeCell="A2" sqref="A2"/>
      <selection pane="bottomRight" activeCell="AG34" sqref="AG34"/>
    </sheetView>
  </sheetViews>
  <sheetFormatPr defaultRowHeight="15" x14ac:dyDescent="0.25"/>
  <cols>
    <col min="1" max="6" width="3" style="14" customWidth="1"/>
    <col min="7" max="7" width="34" style="14" customWidth="1"/>
    <col min="8" max="8" width="8.7109375" style="15" bestFit="1" customWidth="1"/>
    <col min="9" max="9" width="2.28515625" style="15" customWidth="1"/>
    <col min="10" max="10" width="8.85546875" style="15" bestFit="1" customWidth="1"/>
    <col min="11" max="11" width="2.28515625" style="15" customWidth="1"/>
    <col min="12" max="12" width="8.7109375" style="15" bestFit="1" customWidth="1"/>
    <col min="13" max="13" width="2.28515625" style="15" customWidth="1"/>
    <col min="14" max="14" width="8.7109375" style="15" bestFit="1" customWidth="1"/>
    <col min="15" max="15" width="2.28515625" style="15" customWidth="1"/>
    <col min="16" max="16" width="8.7109375" style="15" bestFit="1" customWidth="1"/>
    <col min="17" max="17" width="2.28515625" style="15" customWidth="1"/>
    <col min="18" max="18" width="8.7109375" style="15" bestFit="1" customWidth="1"/>
    <col min="19" max="19" width="2.28515625" style="15" customWidth="1"/>
    <col min="20" max="20" width="8.7109375" style="15" bestFit="1" customWidth="1"/>
    <col min="21" max="21" width="2.28515625" style="15" customWidth="1"/>
    <col min="22" max="22" width="8.7109375" style="15" bestFit="1" customWidth="1"/>
    <col min="23" max="23" width="2.28515625" style="15" customWidth="1"/>
    <col min="24" max="24" width="8.7109375" style="15" bestFit="1" customWidth="1"/>
    <col min="25" max="25" width="2.28515625" style="15" customWidth="1"/>
    <col min="26" max="26" width="8.7109375" style="15" bestFit="1" customWidth="1"/>
    <col min="27" max="27" width="2.28515625" style="15" customWidth="1"/>
    <col min="28" max="28" width="8.85546875" style="15" bestFit="1" customWidth="1"/>
    <col min="29" max="29" width="2.28515625" style="15" customWidth="1"/>
    <col min="30" max="30" width="8.7109375" style="15" bestFit="1" customWidth="1"/>
    <col min="31" max="31" width="9.140625" style="26"/>
  </cols>
  <sheetData>
    <row r="1" spans="1:31" s="13" customFormat="1" ht="15.75" thickBot="1" x14ac:dyDescent="0.3">
      <c r="A1" s="10"/>
      <c r="B1" s="10"/>
      <c r="C1" s="10"/>
      <c r="D1" s="10"/>
      <c r="E1" s="10"/>
      <c r="F1" s="10"/>
      <c r="G1" s="10"/>
      <c r="H1" s="11" t="s">
        <v>0</v>
      </c>
      <c r="I1" s="12"/>
      <c r="J1" s="11" t="s">
        <v>1</v>
      </c>
      <c r="K1" s="12"/>
      <c r="L1" s="11" t="s">
        <v>2</v>
      </c>
      <c r="M1" s="12"/>
      <c r="N1" s="11" t="s">
        <v>3</v>
      </c>
      <c r="O1" s="12"/>
      <c r="P1" s="11" t="s">
        <v>4</v>
      </c>
      <c r="Q1" s="12"/>
      <c r="R1" s="11" t="s">
        <v>5</v>
      </c>
      <c r="S1" s="12"/>
      <c r="T1" s="11" t="s">
        <v>6</v>
      </c>
      <c r="U1" s="12"/>
      <c r="V1" s="11" t="s">
        <v>7</v>
      </c>
      <c r="W1" s="12"/>
      <c r="X1" s="11" t="s">
        <v>8</v>
      </c>
      <c r="Y1" s="12"/>
      <c r="Z1" s="11" t="s">
        <v>175</v>
      </c>
      <c r="AA1" s="12"/>
      <c r="AB1" s="11" t="s">
        <v>193</v>
      </c>
      <c r="AC1" s="12"/>
      <c r="AD1" s="11" t="s">
        <v>196</v>
      </c>
      <c r="AE1" s="33" t="s">
        <v>176</v>
      </c>
    </row>
    <row r="2" spans="1:31" ht="15.75" thickTop="1" x14ac:dyDescent="0.25">
      <c r="A2" s="1" t="s">
        <v>9</v>
      </c>
      <c r="B2" s="1"/>
      <c r="C2" s="1"/>
      <c r="D2" s="1"/>
      <c r="E2" s="1"/>
      <c r="F2" s="1"/>
      <c r="G2" s="1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3"/>
      <c r="X2" s="2"/>
      <c r="Y2" s="3"/>
      <c r="Z2" s="2"/>
      <c r="AA2" s="3"/>
      <c r="AB2" s="2"/>
      <c r="AC2" s="3"/>
      <c r="AD2" s="2"/>
    </row>
    <row r="3" spans="1:31" x14ac:dyDescent="0.25">
      <c r="A3" s="1"/>
      <c r="B3" s="1" t="s">
        <v>10</v>
      </c>
      <c r="C3" s="1"/>
      <c r="D3" s="1"/>
      <c r="E3" s="1"/>
      <c r="F3" s="1"/>
      <c r="G3" s="1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3"/>
      <c r="X3" s="2"/>
      <c r="Y3" s="3"/>
      <c r="Z3" s="2"/>
      <c r="AA3" s="3"/>
      <c r="AB3" s="2"/>
      <c r="AC3" s="3"/>
      <c r="AD3" s="2"/>
    </row>
    <row r="4" spans="1:31" x14ac:dyDescent="0.25">
      <c r="A4" s="1"/>
      <c r="B4" s="1"/>
      <c r="C4" s="1" t="s">
        <v>11</v>
      </c>
      <c r="D4" s="1"/>
      <c r="E4" s="1"/>
      <c r="F4" s="1"/>
      <c r="G4" s="1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3"/>
      <c r="X4" s="2"/>
      <c r="Y4" s="3"/>
      <c r="Z4" s="2"/>
      <c r="AA4" s="3"/>
      <c r="AB4" s="2"/>
      <c r="AC4" s="3"/>
      <c r="AD4" s="2"/>
    </row>
    <row r="5" spans="1:31" x14ac:dyDescent="0.25">
      <c r="A5" s="1"/>
      <c r="B5" s="1"/>
      <c r="C5" s="1"/>
      <c r="D5" s="1" t="s">
        <v>12</v>
      </c>
      <c r="E5" s="1"/>
      <c r="F5" s="1"/>
      <c r="G5" s="1"/>
      <c r="H5" s="2"/>
      <c r="I5" s="3"/>
      <c r="J5" s="2"/>
      <c r="K5" s="3"/>
      <c r="L5" s="2"/>
      <c r="M5" s="3"/>
      <c r="N5" s="2"/>
      <c r="O5" s="3"/>
      <c r="P5" s="2"/>
      <c r="Q5" s="3"/>
      <c r="R5" s="2"/>
      <c r="S5" s="3"/>
      <c r="T5" s="2"/>
      <c r="U5" s="3"/>
      <c r="V5" s="2"/>
      <c r="W5" s="3"/>
      <c r="X5" s="2"/>
      <c r="Y5" s="3"/>
      <c r="Z5" s="2"/>
      <c r="AA5" s="3"/>
      <c r="AB5" s="2"/>
      <c r="AC5" s="3"/>
      <c r="AD5" s="2"/>
    </row>
    <row r="6" spans="1:31" x14ac:dyDescent="0.25">
      <c r="A6" s="1"/>
      <c r="B6" s="1"/>
      <c r="C6" s="1"/>
      <c r="D6" s="1"/>
      <c r="E6" s="1" t="s">
        <v>13</v>
      </c>
      <c r="F6" s="1"/>
      <c r="G6" s="1"/>
      <c r="H6" s="2">
        <v>66420.95</v>
      </c>
      <c r="I6" s="3"/>
      <c r="J6" s="2">
        <v>84800.960000000006</v>
      </c>
      <c r="K6" s="3"/>
      <c r="L6" s="2">
        <v>141879.71</v>
      </c>
      <c r="M6" s="3"/>
      <c r="N6" s="2">
        <v>177150.28</v>
      </c>
      <c r="O6" s="3"/>
      <c r="P6" s="2">
        <v>143749.87</v>
      </c>
      <c r="Q6" s="3"/>
      <c r="R6" s="2">
        <v>179501.59</v>
      </c>
      <c r="S6" s="3"/>
      <c r="T6" s="2">
        <v>164245.01</v>
      </c>
      <c r="U6" s="3"/>
      <c r="V6" s="2">
        <v>131413.74</v>
      </c>
      <c r="W6" s="3"/>
      <c r="X6" s="2">
        <v>158593.87</v>
      </c>
      <c r="Y6" s="3"/>
      <c r="Z6" s="2">
        <v>147656.21</v>
      </c>
      <c r="AA6" s="3"/>
      <c r="AB6" s="2">
        <v>185040.03</v>
      </c>
      <c r="AC6" s="3"/>
      <c r="AD6" s="2">
        <v>144771.03</v>
      </c>
    </row>
    <row r="7" spans="1:31" x14ac:dyDescent="0.25">
      <c r="A7" s="1"/>
      <c r="B7" s="1"/>
      <c r="C7" s="1"/>
      <c r="D7" s="1"/>
      <c r="E7" s="1" t="s">
        <v>14</v>
      </c>
      <c r="F7" s="1"/>
      <c r="G7" s="1"/>
      <c r="H7" s="2">
        <v>0.33</v>
      </c>
      <c r="I7" s="3"/>
      <c r="J7" s="2">
        <v>0.33</v>
      </c>
      <c r="K7" s="3"/>
      <c r="L7" s="2">
        <v>0.33</v>
      </c>
      <c r="M7" s="3"/>
      <c r="N7" s="2">
        <v>0.33</v>
      </c>
      <c r="O7" s="3"/>
      <c r="P7" s="2">
        <v>0.33</v>
      </c>
      <c r="Q7" s="3"/>
      <c r="R7" s="2">
        <v>0.33</v>
      </c>
      <c r="S7" s="3"/>
      <c r="T7" s="2">
        <v>0.33</v>
      </c>
      <c r="U7" s="3"/>
      <c r="V7" s="2">
        <v>0.33</v>
      </c>
      <c r="W7" s="3"/>
      <c r="X7" s="2">
        <v>0.33</v>
      </c>
      <c r="Y7" s="3"/>
      <c r="Z7" s="2">
        <v>0.33</v>
      </c>
      <c r="AA7" s="3"/>
      <c r="AB7" s="2">
        <v>0.33</v>
      </c>
      <c r="AC7" s="3"/>
      <c r="AD7" s="2">
        <v>0.33</v>
      </c>
    </row>
    <row r="8" spans="1:31" x14ac:dyDescent="0.25">
      <c r="A8" s="1"/>
      <c r="B8" s="1"/>
      <c r="C8" s="1"/>
      <c r="D8" s="1"/>
      <c r="E8" s="1" t="s">
        <v>15</v>
      </c>
      <c r="F8" s="1"/>
      <c r="G8" s="1"/>
      <c r="H8" s="2"/>
      <c r="I8" s="3"/>
      <c r="J8" s="2"/>
      <c r="K8" s="3"/>
      <c r="L8" s="2"/>
      <c r="M8" s="3"/>
      <c r="N8" s="2"/>
      <c r="O8" s="3"/>
      <c r="P8" s="2"/>
      <c r="Q8" s="3"/>
      <c r="R8" s="2"/>
      <c r="S8" s="3"/>
      <c r="T8" s="2"/>
      <c r="U8" s="3"/>
      <c r="V8" s="2"/>
      <c r="W8" s="3"/>
      <c r="X8" s="2"/>
      <c r="Y8" s="3"/>
      <c r="Z8" s="2"/>
      <c r="AA8" s="3"/>
      <c r="AB8" s="2"/>
      <c r="AC8" s="3"/>
      <c r="AD8" s="2"/>
    </row>
    <row r="9" spans="1:31" x14ac:dyDescent="0.25">
      <c r="A9" s="1"/>
      <c r="B9" s="1"/>
      <c r="C9" s="1"/>
      <c r="D9" s="1"/>
      <c r="E9" s="1"/>
      <c r="F9" s="1" t="s">
        <v>16</v>
      </c>
      <c r="G9" s="1"/>
      <c r="H9" s="2">
        <v>16420.3</v>
      </c>
      <c r="I9" s="3"/>
      <c r="J9" s="2">
        <v>16430.03</v>
      </c>
      <c r="K9" s="3"/>
      <c r="L9" s="2">
        <v>16439.45</v>
      </c>
      <c r="M9" s="3"/>
      <c r="N9" s="2">
        <v>16448.88</v>
      </c>
      <c r="O9" s="3"/>
      <c r="P9" s="2">
        <v>16458.63</v>
      </c>
      <c r="Q9" s="3"/>
      <c r="R9" s="2">
        <v>16468.38</v>
      </c>
      <c r="S9" s="3"/>
      <c r="T9" s="2">
        <v>16477.509999999998</v>
      </c>
      <c r="U9" s="3"/>
      <c r="V9" s="2">
        <v>16486.330000000002</v>
      </c>
      <c r="W9" s="3"/>
      <c r="X9" s="2">
        <v>16496.73</v>
      </c>
      <c r="Y9" s="3"/>
      <c r="Z9" s="2">
        <v>16506.189999999999</v>
      </c>
      <c r="AA9" s="3"/>
      <c r="AB9" s="2">
        <v>16515.03</v>
      </c>
      <c r="AC9" s="3"/>
      <c r="AD9" s="2">
        <v>16525.45</v>
      </c>
    </row>
    <row r="10" spans="1:31" ht="15.75" thickBot="1" x14ac:dyDescent="0.3">
      <c r="A10" s="1"/>
      <c r="B10" s="1"/>
      <c r="C10" s="1"/>
      <c r="D10" s="1"/>
      <c r="E10" s="1"/>
      <c r="F10" s="1" t="s">
        <v>17</v>
      </c>
      <c r="G10" s="1"/>
      <c r="H10" s="4">
        <v>32969.379999999997</v>
      </c>
      <c r="I10" s="3"/>
      <c r="J10" s="4">
        <v>32969.379999999997</v>
      </c>
      <c r="K10" s="3"/>
      <c r="L10" s="4">
        <v>33040.5</v>
      </c>
      <c r="M10" s="3"/>
      <c r="N10" s="4">
        <v>33058.1</v>
      </c>
      <c r="O10" s="3"/>
      <c r="P10" s="4">
        <v>33076.300000000003</v>
      </c>
      <c r="Q10" s="3"/>
      <c r="R10" s="4">
        <v>33094.51</v>
      </c>
      <c r="S10" s="3"/>
      <c r="T10" s="4">
        <v>33111.550000000003</v>
      </c>
      <c r="U10" s="3"/>
      <c r="V10" s="4">
        <v>33111.550000000003</v>
      </c>
      <c r="W10" s="3"/>
      <c r="X10" s="4">
        <v>33138.019999999997</v>
      </c>
      <c r="Y10" s="3"/>
      <c r="Z10" s="4">
        <v>33144.82</v>
      </c>
      <c r="AA10" s="3"/>
      <c r="AB10" s="4">
        <v>33151.17</v>
      </c>
      <c r="AC10" s="3"/>
      <c r="AD10" s="4">
        <v>33158.65</v>
      </c>
    </row>
    <row r="11" spans="1:31" ht="15.75" thickBot="1" x14ac:dyDescent="0.3">
      <c r="A11" s="1"/>
      <c r="B11" s="1"/>
      <c r="C11" s="1"/>
      <c r="D11" s="1"/>
      <c r="E11" s="1" t="s">
        <v>18</v>
      </c>
      <c r="F11" s="1"/>
      <c r="G11" s="1"/>
      <c r="H11" s="5">
        <f>ROUND(SUM(H8:H10),5)</f>
        <v>49389.68</v>
      </c>
      <c r="I11" s="3"/>
      <c r="J11" s="5">
        <f>ROUND(SUM(J8:J10),5)</f>
        <v>49399.41</v>
      </c>
      <c r="K11" s="3"/>
      <c r="L11" s="5">
        <f>ROUND(SUM(L8:L10),5)</f>
        <v>49479.95</v>
      </c>
      <c r="M11" s="3"/>
      <c r="N11" s="5">
        <f>ROUND(SUM(N8:N10),5)</f>
        <v>49506.98</v>
      </c>
      <c r="O11" s="3"/>
      <c r="P11" s="5">
        <f>ROUND(SUM(P8:P10),5)</f>
        <v>49534.93</v>
      </c>
      <c r="Q11" s="3"/>
      <c r="R11" s="5">
        <f>ROUND(SUM(R8:R10),5)</f>
        <v>49562.89</v>
      </c>
      <c r="S11" s="3"/>
      <c r="T11" s="5">
        <f>ROUND(SUM(T8:T10),5)</f>
        <v>49589.06</v>
      </c>
      <c r="U11" s="3"/>
      <c r="V11" s="5">
        <f>ROUND(SUM(V8:V10),5)</f>
        <v>49597.88</v>
      </c>
      <c r="W11" s="3"/>
      <c r="X11" s="5">
        <f>ROUND(SUM(X8:X10),5)</f>
        <v>49634.75</v>
      </c>
      <c r="Y11" s="3"/>
      <c r="Z11" s="5">
        <f>ROUND(SUM(Z8:Z10),5)</f>
        <v>49651.01</v>
      </c>
      <c r="AA11" s="3"/>
      <c r="AB11" s="5">
        <f>ROUND(SUM(AB8:AB10),5)</f>
        <v>49666.2</v>
      </c>
      <c r="AC11" s="3"/>
      <c r="AD11" s="5">
        <f>ROUND(SUM(AD8:AD10),5)</f>
        <v>49684.1</v>
      </c>
    </row>
    <row r="12" spans="1:31" ht="15.75" thickBot="1" x14ac:dyDescent="0.3">
      <c r="A12" s="1"/>
      <c r="B12" s="1"/>
      <c r="C12" s="1"/>
      <c r="D12" s="1" t="s">
        <v>19</v>
      </c>
      <c r="E12" s="1"/>
      <c r="F12" s="1"/>
      <c r="G12" s="1"/>
      <c r="H12" s="6">
        <f>ROUND(SUM(H5:H7)+H11,5)</f>
        <v>115810.96</v>
      </c>
      <c r="I12" s="3"/>
      <c r="J12" s="6">
        <f>ROUND(SUM(J5:J7)+J11,5)</f>
        <v>134200.70000000001</v>
      </c>
      <c r="K12" s="3"/>
      <c r="L12" s="6">
        <f>ROUND(SUM(L5:L7)+L11,5)</f>
        <v>191359.99</v>
      </c>
      <c r="M12" s="3"/>
      <c r="N12" s="6">
        <f>ROUND(SUM(N5:N7)+N11,5)</f>
        <v>226657.59</v>
      </c>
      <c r="O12" s="3"/>
      <c r="P12" s="6">
        <f>ROUND(SUM(P5:P7)+P11,5)</f>
        <v>193285.13</v>
      </c>
      <c r="Q12" s="3"/>
      <c r="R12" s="6">
        <f>ROUND(SUM(R5:R7)+R11,5)</f>
        <v>229064.81</v>
      </c>
      <c r="S12" s="3"/>
      <c r="T12" s="6">
        <f>ROUND(SUM(T5:T7)+T11,5)</f>
        <v>213834.4</v>
      </c>
      <c r="U12" s="3"/>
      <c r="V12" s="6">
        <f>ROUND(SUM(V5:V7)+V11,5)</f>
        <v>181011.95</v>
      </c>
      <c r="W12" s="3"/>
      <c r="X12" s="6">
        <f>ROUND(SUM(X5:X7)+X11,5)</f>
        <v>208228.95</v>
      </c>
      <c r="Y12" s="3"/>
      <c r="Z12" s="6">
        <f>ROUND(SUM(Z5:Z7)+Z11,5)</f>
        <v>197307.55</v>
      </c>
      <c r="AA12" s="3"/>
      <c r="AB12" s="6">
        <f>ROUND(SUM(AB5:AB7)+AB11,5)</f>
        <v>234706.56</v>
      </c>
      <c r="AC12" s="3"/>
      <c r="AD12" s="6">
        <f>ROUND(SUM(AD5:AD7)+AD11,5)</f>
        <v>194455.46</v>
      </c>
    </row>
    <row r="13" spans="1:31" x14ac:dyDescent="0.25">
      <c r="A13" s="1"/>
      <c r="B13" s="1"/>
      <c r="C13" s="1" t="s">
        <v>20</v>
      </c>
      <c r="D13" s="1"/>
      <c r="E13" s="1"/>
      <c r="F13" s="1"/>
      <c r="G13" s="1"/>
      <c r="H13" s="2">
        <f>ROUND(H4+H12,5)</f>
        <v>115810.96</v>
      </c>
      <c r="I13" s="3"/>
      <c r="J13" s="2">
        <f>ROUND(J4+J12,5)</f>
        <v>134200.70000000001</v>
      </c>
      <c r="K13" s="3"/>
      <c r="L13" s="2">
        <f>ROUND(L4+L12,5)</f>
        <v>191359.99</v>
      </c>
      <c r="M13" s="3"/>
      <c r="N13" s="2">
        <f>ROUND(N4+N12,5)</f>
        <v>226657.59</v>
      </c>
      <c r="O13" s="3"/>
      <c r="P13" s="2">
        <f>ROUND(P4+P12,5)</f>
        <v>193285.13</v>
      </c>
      <c r="Q13" s="3"/>
      <c r="R13" s="2">
        <f>ROUND(R4+R12,5)</f>
        <v>229064.81</v>
      </c>
      <c r="S13" s="3"/>
      <c r="T13" s="2">
        <f>ROUND(T4+T12,5)</f>
        <v>213834.4</v>
      </c>
      <c r="U13" s="3"/>
      <c r="V13" s="2">
        <f>ROUND(V4+V12,5)</f>
        <v>181011.95</v>
      </c>
      <c r="W13" s="3"/>
      <c r="X13" s="2">
        <f>ROUND(X4+X12,5)</f>
        <v>208228.95</v>
      </c>
      <c r="Y13" s="3"/>
      <c r="Z13" s="2">
        <f>ROUND(Z4+Z12,5)</f>
        <v>197307.55</v>
      </c>
      <c r="AA13" s="3"/>
      <c r="AB13" s="2">
        <f>ROUND(AB4+AB12,5)</f>
        <v>234706.56</v>
      </c>
      <c r="AC13" s="3"/>
      <c r="AD13" s="2">
        <f>ROUND(AD4+AD12,5)</f>
        <v>194455.46</v>
      </c>
    </row>
    <row r="14" spans="1:31" x14ac:dyDescent="0.25">
      <c r="A14" s="1"/>
      <c r="B14" s="1"/>
      <c r="C14" s="1" t="s">
        <v>21</v>
      </c>
      <c r="D14" s="1"/>
      <c r="E14" s="1"/>
      <c r="F14" s="1"/>
      <c r="G14" s="1"/>
      <c r="H14" s="2"/>
      <c r="I14" s="3"/>
      <c r="J14" s="2"/>
      <c r="K14" s="3"/>
      <c r="L14" s="2"/>
      <c r="M14" s="3"/>
      <c r="N14" s="2"/>
      <c r="O14" s="3"/>
      <c r="P14" s="2"/>
      <c r="Q14" s="3"/>
      <c r="R14" s="2"/>
      <c r="S14" s="3"/>
      <c r="T14" s="2"/>
      <c r="U14" s="3"/>
      <c r="V14" s="2"/>
      <c r="W14" s="3"/>
      <c r="X14" s="2"/>
      <c r="Y14" s="3"/>
      <c r="Z14" s="2"/>
      <c r="AA14" s="3"/>
      <c r="AB14" s="2"/>
      <c r="AC14" s="3"/>
      <c r="AD14" s="2"/>
    </row>
    <row r="15" spans="1:31" ht="15.75" thickBot="1" x14ac:dyDescent="0.3">
      <c r="A15" s="1"/>
      <c r="B15" s="1"/>
      <c r="C15" s="1"/>
      <c r="D15" s="1" t="s">
        <v>22</v>
      </c>
      <c r="E15" s="1"/>
      <c r="F15" s="1"/>
      <c r="G15" s="1"/>
      <c r="H15" s="7">
        <v>41045.620000000003</v>
      </c>
      <c r="I15" s="3"/>
      <c r="J15" s="7">
        <v>78225.990000000005</v>
      </c>
      <c r="K15" s="3"/>
      <c r="L15" s="7">
        <v>80017.42</v>
      </c>
      <c r="M15" s="3"/>
      <c r="N15" s="7">
        <v>88326.01</v>
      </c>
      <c r="O15" s="3"/>
      <c r="P15" s="7">
        <v>92929.32</v>
      </c>
      <c r="Q15" s="3"/>
      <c r="R15" s="7">
        <v>80189.070000000007</v>
      </c>
      <c r="S15" s="3"/>
      <c r="T15" s="7">
        <v>70552.17</v>
      </c>
      <c r="U15" s="3"/>
      <c r="V15" s="7">
        <v>61503.87</v>
      </c>
      <c r="W15" s="3"/>
      <c r="X15" s="7">
        <v>90184.57</v>
      </c>
      <c r="Y15" s="3"/>
      <c r="Z15" s="7">
        <v>74851.33</v>
      </c>
      <c r="AA15" s="3"/>
      <c r="AB15" s="7">
        <v>12873.07</v>
      </c>
      <c r="AC15" s="3"/>
      <c r="AD15" s="7">
        <v>140647.15</v>
      </c>
    </row>
    <row r="16" spans="1:31" x14ac:dyDescent="0.25">
      <c r="A16" s="1"/>
      <c r="B16" s="1"/>
      <c r="C16" s="1" t="s">
        <v>23</v>
      </c>
      <c r="D16" s="1"/>
      <c r="E16" s="1"/>
      <c r="F16" s="1"/>
      <c r="G16" s="1"/>
      <c r="H16" s="2">
        <f>ROUND(SUM(H14:H15),5)</f>
        <v>41045.620000000003</v>
      </c>
      <c r="I16" s="3"/>
      <c r="J16" s="2">
        <f>ROUND(SUM(J14:J15),5)</f>
        <v>78225.990000000005</v>
      </c>
      <c r="K16" s="3"/>
      <c r="L16" s="2">
        <f>ROUND(SUM(L14:L15),5)</f>
        <v>80017.42</v>
      </c>
      <c r="M16" s="3"/>
      <c r="N16" s="2">
        <f>ROUND(SUM(N14:N15),5)</f>
        <v>88326.01</v>
      </c>
      <c r="O16" s="3"/>
      <c r="P16" s="2">
        <f>ROUND(SUM(P14:P15),5)</f>
        <v>92929.32</v>
      </c>
      <c r="Q16" s="3"/>
      <c r="R16" s="2">
        <f>ROUND(SUM(R14:R15),5)</f>
        <v>80189.070000000007</v>
      </c>
      <c r="S16" s="3"/>
      <c r="T16" s="2">
        <f>ROUND(SUM(T14:T15),5)</f>
        <v>70552.17</v>
      </c>
      <c r="U16" s="3"/>
      <c r="V16" s="2">
        <f>ROUND(SUM(V14:V15),5)</f>
        <v>61503.87</v>
      </c>
      <c r="W16" s="3"/>
      <c r="X16" s="2">
        <f>ROUND(SUM(X14:X15),5)</f>
        <v>90184.57</v>
      </c>
      <c r="Y16" s="3"/>
      <c r="Z16" s="2">
        <f>ROUND(SUM(Z14:Z15),5)</f>
        <v>74851.33</v>
      </c>
      <c r="AA16" s="3"/>
      <c r="AB16" s="2">
        <f>ROUND(SUM(AB14:AB15),5)</f>
        <v>12873.07</v>
      </c>
      <c r="AC16" s="3"/>
      <c r="AD16" s="2">
        <f>ROUND(SUM(AD14:AD15),5)</f>
        <v>140647.15</v>
      </c>
    </row>
    <row r="17" spans="1:31" x14ac:dyDescent="0.25">
      <c r="A17" s="1"/>
      <c r="B17" s="1"/>
      <c r="C17" s="1" t="s">
        <v>24</v>
      </c>
      <c r="D17" s="1"/>
      <c r="E17" s="1"/>
      <c r="F17" s="1"/>
      <c r="G17" s="1"/>
      <c r="H17" s="2"/>
      <c r="I17" s="3"/>
      <c r="J17" s="2"/>
      <c r="K17" s="3"/>
      <c r="L17" s="2"/>
      <c r="M17" s="3"/>
      <c r="N17" s="2"/>
      <c r="O17" s="3"/>
      <c r="P17" s="2"/>
      <c r="Q17" s="3"/>
      <c r="R17" s="2"/>
      <c r="S17" s="3"/>
      <c r="T17" s="2"/>
      <c r="U17" s="3"/>
      <c r="V17" s="2"/>
      <c r="W17" s="3"/>
      <c r="X17" s="2"/>
      <c r="Y17" s="3"/>
      <c r="Z17" s="2"/>
      <c r="AA17" s="3"/>
      <c r="AB17" s="2"/>
      <c r="AC17" s="3"/>
      <c r="AD17" s="2"/>
    </row>
    <row r="18" spans="1:31" x14ac:dyDescent="0.25">
      <c r="A18" s="1"/>
      <c r="B18" s="1"/>
      <c r="C18" s="1"/>
      <c r="D18" s="1" t="s">
        <v>25</v>
      </c>
      <c r="E18" s="1"/>
      <c r="F18" s="1"/>
      <c r="G18" s="1"/>
      <c r="H18" s="2">
        <v>2911.85</v>
      </c>
      <c r="I18" s="3"/>
      <c r="J18" s="2">
        <v>2910.14</v>
      </c>
      <c r="K18" s="3"/>
      <c r="L18" s="2">
        <v>2903.31</v>
      </c>
      <c r="M18" s="3"/>
      <c r="N18" s="2">
        <v>2867.52</v>
      </c>
      <c r="O18" s="3"/>
      <c r="P18" s="2">
        <v>2867.52</v>
      </c>
      <c r="Q18" s="3"/>
      <c r="R18" s="2">
        <v>2867.52</v>
      </c>
      <c r="S18" s="3"/>
      <c r="T18" s="2">
        <v>2852.16</v>
      </c>
      <c r="U18" s="3"/>
      <c r="V18" s="2">
        <v>2852.16</v>
      </c>
      <c r="W18" s="3"/>
      <c r="X18" s="2">
        <v>2849.46</v>
      </c>
      <c r="Y18" s="3"/>
      <c r="Z18" s="2">
        <v>2849.01</v>
      </c>
      <c r="AA18" s="3"/>
      <c r="AB18" s="2">
        <v>2849.01</v>
      </c>
      <c r="AC18" s="3"/>
      <c r="AD18" s="2">
        <v>2842.2</v>
      </c>
    </row>
    <row r="19" spans="1:31" x14ac:dyDescent="0.25">
      <c r="A19" s="1"/>
      <c r="B19" s="1"/>
      <c r="C19" s="1"/>
      <c r="D19" s="1" t="s">
        <v>26</v>
      </c>
      <c r="E19" s="1"/>
      <c r="F19" s="1"/>
      <c r="G19" s="1"/>
      <c r="H19" s="2">
        <v>0</v>
      </c>
      <c r="I19" s="3"/>
      <c r="J19" s="2">
        <v>0</v>
      </c>
      <c r="K19" s="3"/>
      <c r="L19" s="2">
        <v>0</v>
      </c>
      <c r="M19" s="3"/>
      <c r="N19" s="2">
        <v>0</v>
      </c>
      <c r="O19" s="3"/>
      <c r="P19" s="2">
        <v>350</v>
      </c>
      <c r="Q19" s="3"/>
      <c r="R19" s="2">
        <v>120</v>
      </c>
      <c r="S19" s="3"/>
      <c r="T19" s="2">
        <v>0</v>
      </c>
      <c r="U19" s="3"/>
      <c r="V19" s="2">
        <v>507.5</v>
      </c>
      <c r="W19" s="3"/>
      <c r="X19" s="2">
        <v>100</v>
      </c>
      <c r="Y19" s="3"/>
      <c r="Z19" s="2">
        <v>400</v>
      </c>
      <c r="AA19" s="3"/>
      <c r="AB19" s="2">
        <v>0</v>
      </c>
      <c r="AC19" s="3"/>
      <c r="AD19" s="2">
        <v>1072.22</v>
      </c>
    </row>
    <row r="20" spans="1:31" x14ac:dyDescent="0.25">
      <c r="A20" s="1"/>
      <c r="B20" s="1"/>
      <c r="C20" s="1"/>
      <c r="D20" s="1" t="s">
        <v>27</v>
      </c>
      <c r="E20" s="1"/>
      <c r="F20" s="1"/>
      <c r="G20" s="1"/>
      <c r="H20" s="2"/>
      <c r="I20" s="3"/>
      <c r="J20" s="2"/>
      <c r="K20" s="3"/>
      <c r="L20" s="2"/>
      <c r="M20" s="3"/>
      <c r="N20" s="2"/>
      <c r="O20" s="3"/>
      <c r="P20" s="2"/>
      <c r="Q20" s="3"/>
      <c r="R20" s="2"/>
      <c r="S20" s="3"/>
      <c r="T20" s="2"/>
      <c r="U20" s="3"/>
      <c r="V20" s="2"/>
      <c r="W20" s="3"/>
      <c r="X20" s="2"/>
      <c r="Y20" s="3"/>
      <c r="Z20" s="2"/>
      <c r="AA20" s="3"/>
      <c r="AB20" s="2"/>
      <c r="AC20" s="3"/>
      <c r="AD20" s="2"/>
    </row>
    <row r="21" spans="1:31" x14ac:dyDescent="0.25">
      <c r="A21" s="1"/>
      <c r="B21" s="1"/>
      <c r="C21" s="1"/>
      <c r="D21" s="1"/>
      <c r="E21" s="1" t="s">
        <v>28</v>
      </c>
      <c r="F21" s="1"/>
      <c r="G21" s="1"/>
      <c r="H21" s="2">
        <v>104656.96000000001</v>
      </c>
      <c r="I21" s="3"/>
      <c r="J21" s="2">
        <v>37797.96</v>
      </c>
      <c r="K21" s="3"/>
      <c r="L21" s="2">
        <v>65237.05</v>
      </c>
      <c r="M21" s="3"/>
      <c r="N21" s="2">
        <v>16674</v>
      </c>
      <c r="O21" s="3"/>
      <c r="P21" s="2">
        <v>25485.75</v>
      </c>
      <c r="Q21" s="3"/>
      <c r="R21" s="2">
        <v>-5704.73</v>
      </c>
      <c r="S21" s="3"/>
      <c r="T21" s="2">
        <v>15441.54</v>
      </c>
      <c r="U21" s="3"/>
      <c r="V21" s="2">
        <v>35000.730000000003</v>
      </c>
      <c r="W21" s="3"/>
      <c r="X21" s="2">
        <v>-5704.73</v>
      </c>
      <c r="Y21" s="3"/>
      <c r="Z21" s="2">
        <v>19462.150000000001</v>
      </c>
      <c r="AA21" s="3"/>
      <c r="AB21" s="2">
        <v>44320.81</v>
      </c>
      <c r="AC21" s="3"/>
      <c r="AD21" s="2">
        <v>0</v>
      </c>
      <c r="AE21" s="26" t="s">
        <v>209</v>
      </c>
    </row>
    <row r="22" spans="1:31" ht="15.75" thickBot="1" x14ac:dyDescent="0.3">
      <c r="A22" s="1"/>
      <c r="B22" s="1"/>
      <c r="C22" s="1"/>
      <c r="D22" s="1"/>
      <c r="E22" s="1" t="s">
        <v>29</v>
      </c>
      <c r="F22" s="1"/>
      <c r="G22" s="1"/>
      <c r="H22" s="7">
        <v>23445.17</v>
      </c>
      <c r="I22" s="3"/>
      <c r="J22" s="7">
        <v>30633.37</v>
      </c>
      <c r="K22" s="3"/>
      <c r="L22" s="7">
        <v>4561.92</v>
      </c>
      <c r="M22" s="3"/>
      <c r="N22" s="7">
        <v>27214.89</v>
      </c>
      <c r="O22" s="3"/>
      <c r="P22" s="7">
        <v>26625.27</v>
      </c>
      <c r="Q22" s="3"/>
      <c r="R22" s="7">
        <v>27762.34</v>
      </c>
      <c r="S22" s="3"/>
      <c r="T22" s="7">
        <v>17551.23</v>
      </c>
      <c r="U22" s="3"/>
      <c r="V22" s="7">
        <v>20914.05</v>
      </c>
      <c r="W22" s="3"/>
      <c r="X22" s="7">
        <v>27762.34</v>
      </c>
      <c r="Y22" s="3"/>
      <c r="Z22" s="7">
        <v>36550.01</v>
      </c>
      <c r="AA22" s="3"/>
      <c r="AB22" s="7">
        <v>38152.1</v>
      </c>
      <c r="AC22" s="3"/>
      <c r="AD22" s="7">
        <v>0</v>
      </c>
      <c r="AE22" s="26" t="s">
        <v>210</v>
      </c>
    </row>
    <row r="23" spans="1:31" x14ac:dyDescent="0.25">
      <c r="A23" s="1"/>
      <c r="B23" s="1"/>
      <c r="C23" s="1"/>
      <c r="D23" s="1" t="s">
        <v>30</v>
      </c>
      <c r="E23" s="1"/>
      <c r="F23" s="1"/>
      <c r="G23" s="1"/>
      <c r="H23" s="2">
        <f>ROUND(SUM(H20:H22),5)</f>
        <v>128102.13</v>
      </c>
      <c r="I23" s="3"/>
      <c r="J23" s="2">
        <f>ROUND(SUM(J20:J22),5)</f>
        <v>68431.33</v>
      </c>
      <c r="K23" s="3"/>
      <c r="L23" s="2">
        <f>ROUND(SUM(L20:L22),5)</f>
        <v>69798.97</v>
      </c>
      <c r="M23" s="3"/>
      <c r="N23" s="2">
        <f>ROUND(SUM(N20:N22),5)</f>
        <v>43888.89</v>
      </c>
      <c r="O23" s="3"/>
      <c r="P23" s="2">
        <f>ROUND(SUM(P20:P22),5)</f>
        <v>52111.02</v>
      </c>
      <c r="Q23" s="3"/>
      <c r="R23" s="2">
        <f>ROUND(SUM(R20:R22),5)</f>
        <v>22057.61</v>
      </c>
      <c r="S23" s="3"/>
      <c r="T23" s="2">
        <f>ROUND(SUM(T20:T22),5)</f>
        <v>32992.769999999997</v>
      </c>
      <c r="U23" s="3"/>
      <c r="V23" s="2">
        <f>ROUND(SUM(V20:V22),5)</f>
        <v>55914.78</v>
      </c>
      <c r="W23" s="3"/>
      <c r="X23" s="2">
        <f>ROUND(SUM(X20:X22),5)</f>
        <v>22057.61</v>
      </c>
      <c r="Y23" s="3"/>
      <c r="Z23" s="2">
        <f>ROUND(SUM(Z20:Z22),5)</f>
        <v>56012.160000000003</v>
      </c>
      <c r="AA23" s="3"/>
      <c r="AB23" s="2">
        <f>ROUND(SUM(AB20:AB22),5)</f>
        <v>82472.91</v>
      </c>
      <c r="AC23" s="3"/>
      <c r="AD23" s="2">
        <f>ROUND(SUM(AD20:AD22),5)</f>
        <v>0</v>
      </c>
    </row>
    <row r="24" spans="1:31" x14ac:dyDescent="0.25">
      <c r="A24" s="1"/>
      <c r="B24" s="1"/>
      <c r="C24" s="1"/>
      <c r="D24" s="1" t="s">
        <v>31</v>
      </c>
      <c r="E24" s="1"/>
      <c r="F24" s="1"/>
      <c r="G24" s="1"/>
      <c r="H24" s="2">
        <v>10643.78</v>
      </c>
      <c r="I24" s="3"/>
      <c r="J24" s="2">
        <v>6206.8</v>
      </c>
      <c r="K24" s="3"/>
      <c r="L24" s="2">
        <v>20017.28</v>
      </c>
      <c r="M24" s="3"/>
      <c r="N24" s="2">
        <v>14181.93</v>
      </c>
      <c r="O24" s="3"/>
      <c r="P24" s="2">
        <v>6756.61</v>
      </c>
      <c r="Q24" s="3"/>
      <c r="R24" s="2">
        <v>6058.65</v>
      </c>
      <c r="S24" s="3"/>
      <c r="T24" s="2">
        <v>5515.29</v>
      </c>
      <c r="U24" s="3"/>
      <c r="V24" s="2">
        <v>7006.95</v>
      </c>
      <c r="W24" s="3"/>
      <c r="X24" s="2">
        <v>6480.28</v>
      </c>
      <c r="Y24" s="3"/>
      <c r="Z24" s="2">
        <v>6011.5</v>
      </c>
      <c r="AA24" s="3"/>
      <c r="AB24" s="2">
        <v>5451.55</v>
      </c>
      <c r="AC24" s="3"/>
      <c r="AD24" s="2">
        <v>4888.68</v>
      </c>
    </row>
    <row r="25" spans="1:31" ht="15.75" thickBot="1" x14ac:dyDescent="0.3">
      <c r="A25" s="1"/>
      <c r="B25" s="1"/>
      <c r="C25" s="1"/>
      <c r="D25" s="1" t="s">
        <v>32</v>
      </c>
      <c r="E25" s="1"/>
      <c r="F25" s="1"/>
      <c r="G25" s="1"/>
      <c r="H25" s="4">
        <v>14740.57</v>
      </c>
      <c r="I25" s="3"/>
      <c r="J25" s="4">
        <v>16666.5</v>
      </c>
      <c r="K25" s="3"/>
      <c r="L25" s="4">
        <v>20221.740000000002</v>
      </c>
      <c r="M25" s="3"/>
      <c r="N25" s="4">
        <v>17675.79</v>
      </c>
      <c r="O25" s="3"/>
      <c r="P25" s="4">
        <v>14117.94</v>
      </c>
      <c r="Q25" s="3"/>
      <c r="R25" s="4">
        <v>20136.38</v>
      </c>
      <c r="S25" s="3"/>
      <c r="T25" s="4">
        <v>17445.02</v>
      </c>
      <c r="U25" s="3"/>
      <c r="V25" s="4">
        <v>16496.63</v>
      </c>
      <c r="W25" s="3"/>
      <c r="X25" s="4">
        <v>21247.87</v>
      </c>
      <c r="Y25" s="3"/>
      <c r="Z25" s="4">
        <v>19012.2</v>
      </c>
      <c r="AA25" s="3"/>
      <c r="AB25" s="4">
        <v>17811.419999999998</v>
      </c>
      <c r="AC25" s="3"/>
      <c r="AD25" s="4">
        <v>22457.119999999999</v>
      </c>
    </row>
    <row r="26" spans="1:31" ht="15.75" thickBot="1" x14ac:dyDescent="0.3">
      <c r="A26" s="1"/>
      <c r="B26" s="1"/>
      <c r="C26" s="1" t="s">
        <v>33</v>
      </c>
      <c r="D26" s="1"/>
      <c r="E26" s="1"/>
      <c r="F26" s="1"/>
      <c r="G26" s="1"/>
      <c r="H26" s="6">
        <f>ROUND(SUM(H17:H19)+SUM(H23:H25),5)</f>
        <v>156398.32999999999</v>
      </c>
      <c r="I26" s="3"/>
      <c r="J26" s="6">
        <f>ROUND(SUM(J17:J19)+SUM(J23:J25),5)</f>
        <v>94214.77</v>
      </c>
      <c r="K26" s="3"/>
      <c r="L26" s="6">
        <f>ROUND(SUM(L17:L19)+SUM(L23:L25),5)</f>
        <v>112941.3</v>
      </c>
      <c r="M26" s="3"/>
      <c r="N26" s="6">
        <f>ROUND(SUM(N17:N19)+SUM(N23:N25),5)</f>
        <v>78614.13</v>
      </c>
      <c r="O26" s="3"/>
      <c r="P26" s="6">
        <f>ROUND(SUM(P17:P19)+SUM(P23:P25),5)</f>
        <v>76203.09</v>
      </c>
      <c r="Q26" s="3"/>
      <c r="R26" s="6">
        <f>ROUND(SUM(R17:R19)+SUM(R23:R25),5)</f>
        <v>51240.160000000003</v>
      </c>
      <c r="S26" s="3"/>
      <c r="T26" s="6">
        <f>ROUND(SUM(T17:T19)+SUM(T23:T25),5)</f>
        <v>58805.24</v>
      </c>
      <c r="U26" s="3"/>
      <c r="V26" s="6">
        <f>ROUND(SUM(V17:V19)+SUM(V23:V25),5)</f>
        <v>82778.02</v>
      </c>
      <c r="W26" s="3"/>
      <c r="X26" s="6">
        <f>ROUND(SUM(X17:X19)+SUM(X23:X25),5)</f>
        <v>52735.22</v>
      </c>
      <c r="Y26" s="3"/>
      <c r="Z26" s="6">
        <f>ROUND(SUM(Z17:Z19)+SUM(Z23:Z25),5)</f>
        <v>84284.87</v>
      </c>
      <c r="AA26" s="3"/>
      <c r="AB26" s="6">
        <f>ROUND(SUM(AB17:AB19)+SUM(AB23:AB25),5)</f>
        <v>108584.89</v>
      </c>
      <c r="AC26" s="3"/>
      <c r="AD26" s="6">
        <f>ROUND(SUM(AD17:AD19)+SUM(AD23:AD25),5)</f>
        <v>31260.22</v>
      </c>
    </row>
    <row r="27" spans="1:31" x14ac:dyDescent="0.25">
      <c r="A27" s="1"/>
      <c r="B27" s="1" t="s">
        <v>34</v>
      </c>
      <c r="C27" s="1"/>
      <c r="D27" s="1"/>
      <c r="E27" s="1"/>
      <c r="F27" s="1"/>
      <c r="G27" s="1"/>
      <c r="H27" s="2">
        <f>ROUND(H3+H13+H16+H26,5)</f>
        <v>313254.90999999997</v>
      </c>
      <c r="I27" s="3"/>
      <c r="J27" s="2">
        <f>ROUND(J3+J13+J16+J26,5)</f>
        <v>306641.46000000002</v>
      </c>
      <c r="K27" s="3"/>
      <c r="L27" s="2">
        <f>ROUND(L3+L13+L16+L26,5)</f>
        <v>384318.71</v>
      </c>
      <c r="M27" s="3"/>
      <c r="N27" s="2">
        <f>ROUND(N3+N13+N16+N26,5)</f>
        <v>393597.73</v>
      </c>
      <c r="O27" s="3"/>
      <c r="P27" s="2">
        <f>ROUND(P3+P13+P16+P26,5)</f>
        <v>362417.54</v>
      </c>
      <c r="Q27" s="3"/>
      <c r="R27" s="2">
        <f>ROUND(R3+R13+R16+R26,5)</f>
        <v>360494.04</v>
      </c>
      <c r="S27" s="3"/>
      <c r="T27" s="2">
        <f>ROUND(T3+T13+T16+T26,5)</f>
        <v>343191.81</v>
      </c>
      <c r="U27" s="3"/>
      <c r="V27" s="2">
        <f>ROUND(V3+V13+V16+V26,5)</f>
        <v>325293.84000000003</v>
      </c>
      <c r="W27" s="3"/>
      <c r="X27" s="2">
        <f>ROUND(X3+X13+X16+X26,5)</f>
        <v>351148.74</v>
      </c>
      <c r="Y27" s="3"/>
      <c r="Z27" s="2">
        <f>ROUND(Z3+Z13+Z16+Z26,5)</f>
        <v>356443.75</v>
      </c>
      <c r="AA27" s="3"/>
      <c r="AB27" s="2">
        <f>ROUND(AB3+AB13+AB16+AB26,5)</f>
        <v>356164.52</v>
      </c>
      <c r="AC27" s="3"/>
      <c r="AD27" s="2">
        <f>ROUND(AD3+AD13+AD16+AD26,5)</f>
        <v>366362.83</v>
      </c>
    </row>
    <row r="28" spans="1:31" x14ac:dyDescent="0.25">
      <c r="A28" s="1"/>
      <c r="B28" s="1" t="s">
        <v>35</v>
      </c>
      <c r="C28" s="1"/>
      <c r="D28" s="1"/>
      <c r="E28" s="1"/>
      <c r="F28" s="1"/>
      <c r="G28" s="1"/>
      <c r="H28" s="2"/>
      <c r="I28" s="3"/>
      <c r="J28" s="2"/>
      <c r="K28" s="3"/>
      <c r="L28" s="2"/>
      <c r="M28" s="3"/>
      <c r="N28" s="2"/>
      <c r="O28" s="3"/>
      <c r="P28" s="2"/>
      <c r="Q28" s="3"/>
      <c r="R28" s="2"/>
      <c r="S28" s="3"/>
      <c r="T28" s="2"/>
      <c r="U28" s="3"/>
      <c r="V28" s="2"/>
      <c r="W28" s="3"/>
      <c r="X28" s="2"/>
      <c r="Y28" s="3"/>
      <c r="Z28" s="2"/>
      <c r="AA28" s="3"/>
      <c r="AB28" s="2"/>
      <c r="AC28" s="3"/>
      <c r="AD28" s="2"/>
    </row>
    <row r="29" spans="1:31" x14ac:dyDescent="0.25">
      <c r="A29" s="1"/>
      <c r="B29" s="1"/>
      <c r="C29" s="1" t="s">
        <v>36</v>
      </c>
      <c r="D29" s="1"/>
      <c r="E29" s="1"/>
      <c r="F29" s="1"/>
      <c r="G29" s="1"/>
      <c r="H29" s="2">
        <v>3807</v>
      </c>
      <c r="I29" s="3"/>
      <c r="J29" s="2">
        <v>3807</v>
      </c>
      <c r="K29" s="3"/>
      <c r="L29" s="2">
        <v>3807</v>
      </c>
      <c r="M29" s="3"/>
      <c r="N29" s="2">
        <v>3807</v>
      </c>
      <c r="O29" s="3"/>
      <c r="P29" s="2">
        <v>3807</v>
      </c>
      <c r="Q29" s="3"/>
      <c r="R29" s="2">
        <v>3807</v>
      </c>
      <c r="S29" s="3"/>
      <c r="T29" s="2">
        <v>3807</v>
      </c>
      <c r="U29" s="3"/>
      <c r="V29" s="2">
        <v>3807</v>
      </c>
      <c r="W29" s="3"/>
      <c r="X29" s="2">
        <v>3807</v>
      </c>
      <c r="Y29" s="3"/>
      <c r="Z29" s="2">
        <v>3807</v>
      </c>
      <c r="AA29" s="3"/>
      <c r="AB29" s="2">
        <v>3807</v>
      </c>
      <c r="AC29" s="3"/>
      <c r="AD29" s="2">
        <v>3807</v>
      </c>
    </row>
    <row r="30" spans="1:31" ht="15.75" thickBot="1" x14ac:dyDescent="0.3">
      <c r="A30" s="1"/>
      <c r="B30" s="1"/>
      <c r="C30" s="1" t="s">
        <v>37</v>
      </c>
      <c r="D30" s="1"/>
      <c r="E30" s="1"/>
      <c r="F30" s="1"/>
      <c r="G30" s="1"/>
      <c r="H30" s="7">
        <v>-3807</v>
      </c>
      <c r="I30" s="3"/>
      <c r="J30" s="7">
        <v>-3807</v>
      </c>
      <c r="K30" s="3"/>
      <c r="L30" s="7">
        <v>-3807</v>
      </c>
      <c r="M30" s="3"/>
      <c r="N30" s="7">
        <v>-3807</v>
      </c>
      <c r="O30" s="3"/>
      <c r="P30" s="7">
        <v>-3807</v>
      </c>
      <c r="Q30" s="3"/>
      <c r="R30" s="7">
        <v>-3807</v>
      </c>
      <c r="S30" s="3"/>
      <c r="T30" s="7">
        <v>-3807</v>
      </c>
      <c r="U30" s="3"/>
      <c r="V30" s="7">
        <v>-3807</v>
      </c>
      <c r="W30" s="3"/>
      <c r="X30" s="7">
        <v>-3807</v>
      </c>
      <c r="Y30" s="3"/>
      <c r="Z30" s="7">
        <v>-3807</v>
      </c>
      <c r="AA30" s="3"/>
      <c r="AB30" s="7">
        <v>-3807</v>
      </c>
      <c r="AC30" s="3"/>
      <c r="AD30" s="7">
        <v>-3807</v>
      </c>
    </row>
    <row r="31" spans="1:31" x14ac:dyDescent="0.25">
      <c r="A31" s="1"/>
      <c r="B31" s="1" t="s">
        <v>38</v>
      </c>
      <c r="C31" s="1"/>
      <c r="D31" s="1"/>
      <c r="E31" s="1"/>
      <c r="F31" s="1"/>
      <c r="G31" s="1"/>
      <c r="H31" s="2">
        <f>ROUND(SUM(H28:H30),5)</f>
        <v>0</v>
      </c>
      <c r="I31" s="3"/>
      <c r="J31" s="2">
        <f>ROUND(SUM(J28:J30),5)</f>
        <v>0</v>
      </c>
      <c r="K31" s="3"/>
      <c r="L31" s="2">
        <f>ROUND(SUM(L28:L30),5)</f>
        <v>0</v>
      </c>
      <c r="M31" s="3"/>
      <c r="N31" s="2">
        <f>ROUND(SUM(N28:N30),5)</f>
        <v>0</v>
      </c>
      <c r="O31" s="3"/>
      <c r="P31" s="2">
        <f>ROUND(SUM(P28:P30),5)</f>
        <v>0</v>
      </c>
      <c r="Q31" s="3"/>
      <c r="R31" s="2">
        <f>ROUND(SUM(R28:R30),5)</f>
        <v>0</v>
      </c>
      <c r="S31" s="3"/>
      <c r="T31" s="2">
        <f>ROUND(SUM(T28:T30),5)</f>
        <v>0</v>
      </c>
      <c r="U31" s="3"/>
      <c r="V31" s="2">
        <f>ROUND(SUM(V28:V30),5)</f>
        <v>0</v>
      </c>
      <c r="W31" s="3"/>
      <c r="X31" s="2">
        <f>ROUND(SUM(X28:X30),5)</f>
        <v>0</v>
      </c>
      <c r="Y31" s="3"/>
      <c r="Z31" s="2">
        <f>ROUND(SUM(Z28:Z30),5)</f>
        <v>0</v>
      </c>
      <c r="AA31" s="3"/>
      <c r="AB31" s="2">
        <f>ROUND(SUM(AB28:AB30),5)</f>
        <v>0</v>
      </c>
      <c r="AC31" s="3"/>
      <c r="AD31" s="2">
        <f>ROUND(SUM(AD28:AD30),5)</f>
        <v>0</v>
      </c>
    </row>
    <row r="32" spans="1:31" x14ac:dyDescent="0.25">
      <c r="A32" s="1"/>
      <c r="B32" s="1" t="s">
        <v>39</v>
      </c>
      <c r="C32" s="1"/>
      <c r="D32" s="1"/>
      <c r="E32" s="1"/>
      <c r="F32" s="1"/>
      <c r="G32" s="1"/>
      <c r="H32" s="2"/>
      <c r="I32" s="3"/>
      <c r="J32" s="2"/>
      <c r="K32" s="3"/>
      <c r="L32" s="2"/>
      <c r="M32" s="3"/>
      <c r="N32" s="2"/>
      <c r="O32" s="3"/>
      <c r="P32" s="2"/>
      <c r="Q32" s="3"/>
      <c r="R32" s="2"/>
      <c r="S32" s="3"/>
      <c r="T32" s="2"/>
      <c r="U32" s="3"/>
      <c r="V32" s="2"/>
      <c r="W32" s="3"/>
      <c r="X32" s="2"/>
      <c r="Y32" s="3"/>
      <c r="Z32" s="2"/>
      <c r="AA32" s="3"/>
      <c r="AB32" s="2"/>
      <c r="AC32" s="3"/>
      <c r="AD32" s="2"/>
    </row>
    <row r="33" spans="1:31" ht="15.75" thickBot="1" x14ac:dyDescent="0.3">
      <c r="A33" s="1"/>
      <c r="B33" s="1"/>
      <c r="C33" s="1" t="s">
        <v>40</v>
      </c>
      <c r="D33" s="1"/>
      <c r="E33" s="1"/>
      <c r="F33" s="1"/>
      <c r="G33" s="1"/>
      <c r="H33" s="4">
        <v>2698.25</v>
      </c>
      <c r="I33" s="3"/>
      <c r="J33" s="4">
        <v>2698.25</v>
      </c>
      <c r="K33" s="3"/>
      <c r="L33" s="4">
        <v>2698.25</v>
      </c>
      <c r="M33" s="3"/>
      <c r="N33" s="4">
        <v>2698.25</v>
      </c>
      <c r="O33" s="3"/>
      <c r="P33" s="4">
        <v>2698.25</v>
      </c>
      <c r="Q33" s="3"/>
      <c r="R33" s="4">
        <v>2698.25</v>
      </c>
      <c r="S33" s="3"/>
      <c r="T33" s="4">
        <v>2698.25</v>
      </c>
      <c r="U33" s="3"/>
      <c r="V33" s="4">
        <v>2698.25</v>
      </c>
      <c r="W33" s="3"/>
      <c r="X33" s="4">
        <v>2698.25</v>
      </c>
      <c r="Y33" s="3"/>
      <c r="Z33" s="4">
        <v>2698.25</v>
      </c>
      <c r="AA33" s="3"/>
      <c r="AB33" s="4">
        <v>2698.25</v>
      </c>
      <c r="AC33" s="3"/>
      <c r="AD33" s="4">
        <v>2698.25</v>
      </c>
    </row>
    <row r="34" spans="1:31" ht="15.75" thickBot="1" x14ac:dyDescent="0.3">
      <c r="A34" s="1"/>
      <c r="B34" s="1" t="s">
        <v>41</v>
      </c>
      <c r="C34" s="1"/>
      <c r="D34" s="1"/>
      <c r="E34" s="1"/>
      <c r="F34" s="1"/>
      <c r="G34" s="1"/>
      <c r="H34" s="5">
        <f>ROUND(SUM(H32:H33),5)</f>
        <v>2698.25</v>
      </c>
      <c r="I34" s="3"/>
      <c r="J34" s="5">
        <f>ROUND(SUM(J32:J33),5)</f>
        <v>2698.25</v>
      </c>
      <c r="K34" s="3"/>
      <c r="L34" s="5">
        <f>ROUND(SUM(L32:L33),5)</f>
        <v>2698.25</v>
      </c>
      <c r="M34" s="3"/>
      <c r="N34" s="5">
        <f>ROUND(SUM(N32:N33),5)</f>
        <v>2698.25</v>
      </c>
      <c r="O34" s="3"/>
      <c r="P34" s="5">
        <f>ROUND(SUM(P32:P33),5)</f>
        <v>2698.25</v>
      </c>
      <c r="Q34" s="3"/>
      <c r="R34" s="5">
        <f>ROUND(SUM(R32:R33),5)</f>
        <v>2698.25</v>
      </c>
      <c r="S34" s="3"/>
      <c r="T34" s="5">
        <f>ROUND(SUM(T32:T33),5)</f>
        <v>2698.25</v>
      </c>
      <c r="U34" s="3"/>
      <c r="V34" s="5">
        <f>ROUND(SUM(V32:V33),5)</f>
        <v>2698.25</v>
      </c>
      <c r="W34" s="3"/>
      <c r="X34" s="5">
        <f>ROUND(SUM(X32:X33),5)</f>
        <v>2698.25</v>
      </c>
      <c r="Y34" s="3"/>
      <c r="Z34" s="5">
        <f>ROUND(SUM(Z32:Z33),5)</f>
        <v>2698.25</v>
      </c>
      <c r="AA34" s="3"/>
      <c r="AB34" s="5">
        <f>ROUND(SUM(AB32:AB33),5)</f>
        <v>2698.25</v>
      </c>
      <c r="AC34" s="3"/>
      <c r="AD34" s="5">
        <f>ROUND(SUM(AD32:AD33),5)</f>
        <v>2698.25</v>
      </c>
    </row>
    <row r="35" spans="1:31" s="9" customFormat="1" ht="12" thickBot="1" x14ac:dyDescent="0.25">
      <c r="A35" s="1" t="s">
        <v>42</v>
      </c>
      <c r="B35" s="1"/>
      <c r="C35" s="1"/>
      <c r="D35" s="1"/>
      <c r="E35" s="1"/>
      <c r="F35" s="1"/>
      <c r="G35" s="1"/>
      <c r="H35" s="8">
        <f>ROUND(H2+H27+H31+H34,5)</f>
        <v>315953.15999999997</v>
      </c>
      <c r="I35" s="1"/>
      <c r="J35" s="8">
        <f>ROUND(J2+J27+J31+J34,5)</f>
        <v>309339.71000000002</v>
      </c>
      <c r="K35" s="1"/>
      <c r="L35" s="8">
        <f>ROUND(L2+L27+L31+L34,5)</f>
        <v>387016.96000000002</v>
      </c>
      <c r="M35" s="1"/>
      <c r="N35" s="8">
        <f>ROUND(N2+N27+N31+N34,5)</f>
        <v>396295.98</v>
      </c>
      <c r="O35" s="1"/>
      <c r="P35" s="8">
        <f>ROUND(P2+P27+P31+P34,5)</f>
        <v>365115.79</v>
      </c>
      <c r="Q35" s="1"/>
      <c r="R35" s="8">
        <f>ROUND(R2+R27+R31+R34,5)</f>
        <v>363192.29</v>
      </c>
      <c r="S35" s="1"/>
      <c r="T35" s="8">
        <f>ROUND(T2+T27+T31+T34,5)</f>
        <v>345890.06</v>
      </c>
      <c r="U35" s="1"/>
      <c r="V35" s="8">
        <f>ROUND(V2+V27+V31+V34,5)</f>
        <v>327992.09000000003</v>
      </c>
      <c r="W35" s="1"/>
      <c r="X35" s="8">
        <f>ROUND(X2+X27+X31+X34,5)</f>
        <v>353846.99</v>
      </c>
      <c r="Y35" s="1"/>
      <c r="Z35" s="8">
        <f>ROUND(Z2+Z27+Z31+Z34,5)</f>
        <v>359142</v>
      </c>
      <c r="AA35" s="1"/>
      <c r="AB35" s="8">
        <f>ROUND(AB2+AB27+AB31+AB34,5)</f>
        <v>358862.77</v>
      </c>
      <c r="AC35" s="1"/>
      <c r="AD35" s="8">
        <f>ROUND(AD2+AD27+AD31+AD34,5)</f>
        <v>369061.08</v>
      </c>
      <c r="AE35" s="25"/>
    </row>
    <row r="36" spans="1:31" ht="15.75" thickTop="1" x14ac:dyDescent="0.25">
      <c r="A36" s="1" t="s">
        <v>43</v>
      </c>
      <c r="B36" s="1"/>
      <c r="C36" s="1"/>
      <c r="D36" s="1"/>
      <c r="E36" s="1"/>
      <c r="F36" s="1"/>
      <c r="G36" s="1"/>
      <c r="H36" s="2"/>
      <c r="I36" s="3"/>
      <c r="J36" s="2"/>
      <c r="K36" s="3"/>
      <c r="L36" s="2"/>
      <c r="M36" s="3"/>
      <c r="N36" s="2"/>
      <c r="O36" s="3"/>
      <c r="P36" s="2"/>
      <c r="Q36" s="3"/>
      <c r="R36" s="2"/>
      <c r="S36" s="3"/>
      <c r="T36" s="2"/>
      <c r="U36" s="3"/>
      <c r="V36" s="2"/>
      <c r="W36" s="3"/>
      <c r="X36" s="2"/>
      <c r="Y36" s="3"/>
      <c r="Z36" s="2"/>
      <c r="AA36" s="3"/>
      <c r="AB36" s="2"/>
      <c r="AC36" s="3"/>
      <c r="AD36" s="2"/>
    </row>
    <row r="37" spans="1:31" x14ac:dyDescent="0.25">
      <c r="A37" s="1"/>
      <c r="B37" s="1" t="s">
        <v>44</v>
      </c>
      <c r="C37" s="1"/>
      <c r="D37" s="1"/>
      <c r="E37" s="1"/>
      <c r="F37" s="1"/>
      <c r="G37" s="1"/>
      <c r="H37" s="2"/>
      <c r="I37" s="3"/>
      <c r="J37" s="2"/>
      <c r="K37" s="3"/>
      <c r="L37" s="2"/>
      <c r="M37" s="3"/>
      <c r="N37" s="2"/>
      <c r="O37" s="3"/>
      <c r="P37" s="2"/>
      <c r="Q37" s="3"/>
      <c r="R37" s="2"/>
      <c r="S37" s="3"/>
      <c r="T37" s="2"/>
      <c r="U37" s="3"/>
      <c r="V37" s="2"/>
      <c r="W37" s="3"/>
      <c r="X37" s="2"/>
      <c r="Y37" s="3"/>
      <c r="Z37" s="2"/>
      <c r="AA37" s="3"/>
      <c r="AB37" s="2"/>
      <c r="AC37" s="3"/>
      <c r="AD37" s="2"/>
    </row>
    <row r="38" spans="1:31" x14ac:dyDescent="0.25">
      <c r="A38" s="1"/>
      <c r="B38" s="1"/>
      <c r="C38" s="1" t="s">
        <v>45</v>
      </c>
      <c r="D38" s="1"/>
      <c r="E38" s="1"/>
      <c r="F38" s="1"/>
      <c r="G38" s="1"/>
      <c r="H38" s="2"/>
      <c r="I38" s="3"/>
      <c r="J38" s="2"/>
      <c r="K38" s="3"/>
      <c r="L38" s="2"/>
      <c r="M38" s="3"/>
      <c r="N38" s="2"/>
      <c r="O38" s="3"/>
      <c r="P38" s="2"/>
      <c r="Q38" s="3"/>
      <c r="R38" s="2"/>
      <c r="S38" s="3"/>
      <c r="T38" s="2"/>
      <c r="U38" s="3"/>
      <c r="V38" s="2"/>
      <c r="W38" s="3"/>
      <c r="X38" s="2"/>
      <c r="Y38" s="3"/>
      <c r="Z38" s="2"/>
      <c r="AA38" s="3"/>
      <c r="AB38" s="2"/>
      <c r="AC38" s="3"/>
      <c r="AD38" s="2"/>
    </row>
    <row r="39" spans="1:31" x14ac:dyDescent="0.25">
      <c r="A39" s="1"/>
      <c r="B39" s="1"/>
      <c r="C39" s="1"/>
      <c r="D39" s="1" t="s">
        <v>46</v>
      </c>
      <c r="E39" s="1"/>
      <c r="F39" s="1"/>
      <c r="G39" s="1"/>
      <c r="H39" s="2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  <c r="T39" s="2"/>
      <c r="U39" s="3"/>
      <c r="V39" s="2"/>
      <c r="W39" s="3"/>
      <c r="X39" s="2"/>
      <c r="Y39" s="3"/>
      <c r="Z39" s="2"/>
      <c r="AA39" s="3"/>
      <c r="AB39" s="2"/>
      <c r="AC39" s="3"/>
      <c r="AD39" s="2"/>
    </row>
    <row r="40" spans="1:31" ht="15.75" thickBot="1" x14ac:dyDescent="0.3">
      <c r="A40" s="1"/>
      <c r="B40" s="1"/>
      <c r="C40" s="1"/>
      <c r="D40" s="1"/>
      <c r="E40" s="1" t="s">
        <v>47</v>
      </c>
      <c r="F40" s="1"/>
      <c r="G40" s="1"/>
      <c r="H40" s="7">
        <v>12855.33</v>
      </c>
      <c r="I40" s="3"/>
      <c r="J40" s="7">
        <v>2752.93</v>
      </c>
      <c r="K40" s="3"/>
      <c r="L40" s="7">
        <v>17495.919999999998</v>
      </c>
      <c r="M40" s="3"/>
      <c r="N40" s="7">
        <v>10129.89</v>
      </c>
      <c r="O40" s="3"/>
      <c r="P40" s="7">
        <v>12101.41</v>
      </c>
      <c r="Q40" s="3"/>
      <c r="R40" s="7">
        <v>2846.97</v>
      </c>
      <c r="S40" s="3"/>
      <c r="T40" s="7">
        <v>6664.16</v>
      </c>
      <c r="U40" s="3"/>
      <c r="V40" s="7">
        <v>10535.4</v>
      </c>
      <c r="W40" s="3"/>
      <c r="X40" s="7">
        <v>5482.99</v>
      </c>
      <c r="Y40" s="3"/>
      <c r="Z40" s="7">
        <v>7182.39</v>
      </c>
      <c r="AA40" s="3"/>
      <c r="AB40" s="7">
        <v>8900.1299999999992</v>
      </c>
      <c r="AC40" s="3"/>
      <c r="AD40" s="7">
        <v>7631.21</v>
      </c>
    </row>
    <row r="41" spans="1:31" x14ac:dyDescent="0.25">
      <c r="A41" s="1"/>
      <c r="B41" s="1"/>
      <c r="C41" s="1"/>
      <c r="D41" s="1" t="s">
        <v>48</v>
      </c>
      <c r="E41" s="1"/>
      <c r="F41" s="1"/>
      <c r="G41" s="1"/>
      <c r="H41" s="2">
        <f>ROUND(SUM(H39:H40),5)</f>
        <v>12855.33</v>
      </c>
      <c r="I41" s="3"/>
      <c r="J41" s="2">
        <f>ROUND(SUM(J39:J40),5)</f>
        <v>2752.93</v>
      </c>
      <c r="K41" s="3"/>
      <c r="L41" s="2">
        <f>ROUND(SUM(L39:L40),5)</f>
        <v>17495.919999999998</v>
      </c>
      <c r="M41" s="3"/>
      <c r="N41" s="2">
        <f>ROUND(SUM(N39:N40),5)</f>
        <v>10129.89</v>
      </c>
      <c r="O41" s="3"/>
      <c r="P41" s="2">
        <f>ROUND(SUM(P39:P40),5)</f>
        <v>12101.41</v>
      </c>
      <c r="Q41" s="3"/>
      <c r="R41" s="2">
        <f>ROUND(SUM(R39:R40),5)</f>
        <v>2846.97</v>
      </c>
      <c r="S41" s="3"/>
      <c r="T41" s="2">
        <f>ROUND(SUM(T39:T40),5)</f>
        <v>6664.16</v>
      </c>
      <c r="U41" s="3"/>
      <c r="V41" s="2">
        <f>ROUND(SUM(V39:V40),5)</f>
        <v>10535.4</v>
      </c>
      <c r="W41" s="3"/>
      <c r="X41" s="2">
        <f>ROUND(SUM(X39:X40),5)</f>
        <v>5482.99</v>
      </c>
      <c r="Y41" s="3"/>
      <c r="Z41" s="2">
        <f>ROUND(SUM(Z39:Z40),5)</f>
        <v>7182.39</v>
      </c>
      <c r="AA41" s="3"/>
      <c r="AB41" s="2">
        <f>ROUND(SUM(AB39:AB40),5)</f>
        <v>8900.1299999999992</v>
      </c>
      <c r="AC41" s="3"/>
      <c r="AD41" s="2">
        <f>ROUND(SUM(AD39:AD40),5)</f>
        <v>7631.21</v>
      </c>
    </row>
    <row r="42" spans="1:31" x14ac:dyDescent="0.25">
      <c r="A42" s="1"/>
      <c r="B42" s="1"/>
      <c r="C42" s="1"/>
      <c r="D42" s="1" t="s">
        <v>49</v>
      </c>
      <c r="E42" s="1"/>
      <c r="F42" s="1"/>
      <c r="G42" s="1"/>
      <c r="H42" s="2"/>
      <c r="I42" s="3"/>
      <c r="J42" s="2"/>
      <c r="K42" s="3"/>
      <c r="L42" s="2"/>
      <c r="M42" s="3"/>
      <c r="N42" s="2"/>
      <c r="O42" s="3"/>
      <c r="P42" s="2"/>
      <c r="Q42" s="3"/>
      <c r="R42" s="2"/>
      <c r="S42" s="3"/>
      <c r="T42" s="2"/>
      <c r="U42" s="3"/>
      <c r="V42" s="2"/>
      <c r="W42" s="3"/>
      <c r="X42" s="2"/>
      <c r="Y42" s="3"/>
      <c r="Z42" s="2"/>
      <c r="AA42" s="3"/>
      <c r="AB42" s="2"/>
      <c r="AC42" s="3"/>
      <c r="AD42" s="2"/>
    </row>
    <row r="43" spans="1:31" x14ac:dyDescent="0.25">
      <c r="A43" s="1"/>
      <c r="B43" s="1"/>
      <c r="C43" s="1"/>
      <c r="D43" s="1"/>
      <c r="E43" s="1" t="s">
        <v>50</v>
      </c>
      <c r="F43" s="1"/>
      <c r="G43" s="1"/>
      <c r="H43" s="2"/>
      <c r="I43" s="3"/>
      <c r="J43" s="2"/>
      <c r="K43" s="3"/>
      <c r="L43" s="2"/>
      <c r="M43" s="3"/>
      <c r="N43" s="2"/>
      <c r="O43" s="3"/>
      <c r="P43" s="2"/>
      <c r="Q43" s="3"/>
      <c r="R43" s="2"/>
      <c r="S43" s="3"/>
      <c r="T43" s="2"/>
      <c r="U43" s="3"/>
      <c r="V43" s="2"/>
      <c r="W43" s="3"/>
      <c r="X43" s="2"/>
      <c r="Y43" s="3"/>
      <c r="Z43" s="2"/>
      <c r="AA43" s="3"/>
      <c r="AB43" s="2"/>
      <c r="AC43" s="3"/>
      <c r="AD43" s="2"/>
    </row>
    <row r="44" spans="1:31" x14ac:dyDescent="0.25">
      <c r="A44" s="1"/>
      <c r="B44" s="1"/>
      <c r="C44" s="1"/>
      <c r="D44" s="1"/>
      <c r="E44" s="1"/>
      <c r="F44" s="1" t="s">
        <v>51</v>
      </c>
      <c r="G44" s="1"/>
      <c r="H44" s="2"/>
      <c r="I44" s="3"/>
      <c r="J44" s="2"/>
      <c r="K44" s="3"/>
      <c r="L44" s="2"/>
      <c r="M44" s="3"/>
      <c r="N44" s="2"/>
      <c r="O44" s="3"/>
      <c r="P44" s="2"/>
      <c r="Q44" s="3"/>
      <c r="R44" s="2"/>
      <c r="S44" s="3"/>
      <c r="T44" s="2"/>
      <c r="U44" s="3"/>
      <c r="V44" s="2"/>
      <c r="W44" s="3"/>
      <c r="X44" s="2"/>
      <c r="Y44" s="3"/>
      <c r="Z44" s="2"/>
      <c r="AA44" s="3"/>
      <c r="AB44" s="2"/>
      <c r="AC44" s="3"/>
      <c r="AD44" s="2"/>
    </row>
    <row r="45" spans="1:31" x14ac:dyDescent="0.25">
      <c r="A45" s="1"/>
      <c r="B45" s="1"/>
      <c r="C45" s="1"/>
      <c r="D45" s="1"/>
      <c r="E45" s="1"/>
      <c r="F45" s="1"/>
      <c r="G45" s="1" t="s">
        <v>194</v>
      </c>
      <c r="H45" s="2">
        <v>0</v>
      </c>
      <c r="I45" s="3"/>
      <c r="J45" s="2">
        <v>0</v>
      </c>
      <c r="K45" s="3"/>
      <c r="L45" s="2">
        <v>0</v>
      </c>
      <c r="M45" s="3"/>
      <c r="N45" s="2">
        <v>0</v>
      </c>
      <c r="O45" s="3"/>
      <c r="P45" s="2">
        <v>0</v>
      </c>
      <c r="Q45" s="3"/>
      <c r="R45" s="2">
        <v>0</v>
      </c>
      <c r="S45" s="3"/>
      <c r="T45" s="2">
        <v>0</v>
      </c>
      <c r="U45" s="3"/>
      <c r="V45" s="2">
        <v>0</v>
      </c>
      <c r="W45" s="3"/>
      <c r="X45" s="2">
        <v>0</v>
      </c>
      <c r="Y45" s="3"/>
      <c r="Z45" s="2">
        <v>0</v>
      </c>
      <c r="AA45" s="3"/>
      <c r="AB45" s="2">
        <v>450</v>
      </c>
      <c r="AC45" s="3"/>
      <c r="AD45" s="2">
        <v>0</v>
      </c>
    </row>
    <row r="46" spans="1:31" x14ac:dyDescent="0.25">
      <c r="A46" s="1"/>
      <c r="B46" s="1"/>
      <c r="C46" s="1"/>
      <c r="D46" s="1"/>
      <c r="E46" s="1"/>
      <c r="F46" s="1"/>
      <c r="G46" s="1" t="s">
        <v>52</v>
      </c>
      <c r="H46" s="2">
        <v>12.99</v>
      </c>
      <c r="I46" s="3"/>
      <c r="J46" s="2">
        <v>632.99</v>
      </c>
      <c r="K46" s="3"/>
      <c r="L46" s="2">
        <v>1473.42</v>
      </c>
      <c r="M46" s="3"/>
      <c r="N46" s="2">
        <v>882.09</v>
      </c>
      <c r="O46" s="3"/>
      <c r="P46" s="2">
        <v>1813.84</v>
      </c>
      <c r="Q46" s="3"/>
      <c r="R46" s="2">
        <v>2463.4</v>
      </c>
      <c r="S46" s="3"/>
      <c r="T46" s="2">
        <v>2446.13</v>
      </c>
      <c r="U46" s="3"/>
      <c r="V46" s="2">
        <v>1073.17</v>
      </c>
      <c r="W46" s="3"/>
      <c r="X46" s="2">
        <v>1541.44</v>
      </c>
      <c r="Y46" s="3"/>
      <c r="Z46" s="2">
        <v>9029.15</v>
      </c>
      <c r="AA46" s="3"/>
      <c r="AB46" s="2">
        <v>734.91</v>
      </c>
      <c r="AC46" s="3"/>
      <c r="AD46" s="2">
        <v>6485.49</v>
      </c>
    </row>
    <row r="47" spans="1:31" ht="15.75" thickBot="1" x14ac:dyDescent="0.3">
      <c r="A47" s="1"/>
      <c r="B47" s="1"/>
      <c r="C47" s="1"/>
      <c r="D47" s="1"/>
      <c r="E47" s="1"/>
      <c r="F47" s="1"/>
      <c r="G47" s="1" t="s">
        <v>53</v>
      </c>
      <c r="H47" s="4">
        <v>337.17</v>
      </c>
      <c r="I47" s="3"/>
      <c r="J47" s="4">
        <v>734.81</v>
      </c>
      <c r="K47" s="3"/>
      <c r="L47" s="4">
        <v>1990.79</v>
      </c>
      <c r="M47" s="3"/>
      <c r="N47" s="4">
        <v>942.77</v>
      </c>
      <c r="O47" s="3"/>
      <c r="P47" s="4">
        <v>289.66000000000003</v>
      </c>
      <c r="Q47" s="3"/>
      <c r="R47" s="4">
        <v>467.57</v>
      </c>
      <c r="S47" s="3"/>
      <c r="T47" s="4">
        <v>413.11</v>
      </c>
      <c r="U47" s="3"/>
      <c r="V47" s="4">
        <v>440.79</v>
      </c>
      <c r="W47" s="3"/>
      <c r="X47" s="4">
        <v>860.69</v>
      </c>
      <c r="Y47" s="3"/>
      <c r="Z47" s="4">
        <v>412.57</v>
      </c>
      <c r="AA47" s="3"/>
      <c r="AB47" s="4">
        <v>861.7</v>
      </c>
      <c r="AC47" s="3"/>
      <c r="AD47" s="4">
        <v>396.48</v>
      </c>
    </row>
    <row r="48" spans="1:31" ht="15.75" thickBot="1" x14ac:dyDescent="0.3">
      <c r="A48" s="1"/>
      <c r="B48" s="1"/>
      <c r="C48" s="1"/>
      <c r="D48" s="1"/>
      <c r="E48" s="1"/>
      <c r="F48" s="1" t="s">
        <v>54</v>
      </c>
      <c r="G48" s="1"/>
      <c r="H48" s="5">
        <f>ROUND(SUM(H44:H47),5)</f>
        <v>350.16</v>
      </c>
      <c r="I48" s="3"/>
      <c r="J48" s="5">
        <f>ROUND(SUM(J44:J47),5)</f>
        <v>1367.8</v>
      </c>
      <c r="K48" s="3"/>
      <c r="L48" s="5">
        <f>ROUND(SUM(L44:L47),5)</f>
        <v>3464.21</v>
      </c>
      <c r="M48" s="3"/>
      <c r="N48" s="5">
        <f>ROUND(SUM(N44:N47),5)</f>
        <v>1824.86</v>
      </c>
      <c r="O48" s="3"/>
      <c r="P48" s="5">
        <f>ROUND(SUM(P44:P47),5)</f>
        <v>2103.5</v>
      </c>
      <c r="Q48" s="3"/>
      <c r="R48" s="5">
        <f>ROUND(SUM(R44:R47),5)</f>
        <v>2930.97</v>
      </c>
      <c r="S48" s="3"/>
      <c r="T48" s="5">
        <f>ROUND(SUM(T44:T47),5)</f>
        <v>2859.24</v>
      </c>
      <c r="U48" s="3"/>
      <c r="V48" s="5">
        <f>ROUND(SUM(V44:V47),5)</f>
        <v>1513.96</v>
      </c>
      <c r="W48" s="3"/>
      <c r="X48" s="5">
        <f>ROUND(SUM(X44:X47),5)</f>
        <v>2402.13</v>
      </c>
      <c r="Y48" s="3"/>
      <c r="Z48" s="5">
        <f>ROUND(SUM(Z44:Z47),5)</f>
        <v>9441.7199999999993</v>
      </c>
      <c r="AA48" s="3"/>
      <c r="AB48" s="5">
        <f>ROUND(SUM(AB44:AB47),5)</f>
        <v>2046.61</v>
      </c>
      <c r="AC48" s="3"/>
      <c r="AD48" s="5">
        <f>ROUND(SUM(AD44:AD47),5)</f>
        <v>6881.97</v>
      </c>
    </row>
    <row r="49" spans="1:30" ht="15.75" thickBot="1" x14ac:dyDescent="0.3">
      <c r="A49" s="1"/>
      <c r="B49" s="1"/>
      <c r="C49" s="1"/>
      <c r="D49" s="1"/>
      <c r="E49" s="1" t="s">
        <v>55</v>
      </c>
      <c r="F49" s="1"/>
      <c r="G49" s="1"/>
      <c r="H49" s="6">
        <f>ROUND(H43+H48,5)</f>
        <v>350.16</v>
      </c>
      <c r="I49" s="3"/>
      <c r="J49" s="6">
        <f>ROUND(J43+J48,5)</f>
        <v>1367.8</v>
      </c>
      <c r="K49" s="3"/>
      <c r="L49" s="6">
        <f>ROUND(L43+L48,5)</f>
        <v>3464.21</v>
      </c>
      <c r="M49" s="3"/>
      <c r="N49" s="6">
        <f>ROUND(N43+N48,5)</f>
        <v>1824.86</v>
      </c>
      <c r="O49" s="3"/>
      <c r="P49" s="6">
        <f>ROUND(P43+P48,5)</f>
        <v>2103.5</v>
      </c>
      <c r="Q49" s="3"/>
      <c r="R49" s="6">
        <f>ROUND(R43+R48,5)</f>
        <v>2930.97</v>
      </c>
      <c r="S49" s="3"/>
      <c r="T49" s="6">
        <f>ROUND(T43+T48,5)</f>
        <v>2859.24</v>
      </c>
      <c r="U49" s="3"/>
      <c r="V49" s="6">
        <f>ROUND(V43+V48,5)</f>
        <v>1513.96</v>
      </c>
      <c r="W49" s="3"/>
      <c r="X49" s="6">
        <f>ROUND(X43+X48,5)</f>
        <v>2402.13</v>
      </c>
      <c r="Y49" s="3"/>
      <c r="Z49" s="6">
        <f>ROUND(Z43+Z48,5)</f>
        <v>9441.7199999999993</v>
      </c>
      <c r="AA49" s="3"/>
      <c r="AB49" s="6">
        <f>ROUND(AB43+AB48,5)</f>
        <v>2046.61</v>
      </c>
      <c r="AC49" s="3"/>
      <c r="AD49" s="6">
        <f>ROUND(AD43+AD48,5)</f>
        <v>6881.97</v>
      </c>
    </row>
    <row r="50" spans="1:30" x14ac:dyDescent="0.25">
      <c r="A50" s="1"/>
      <c r="B50" s="1"/>
      <c r="C50" s="1"/>
      <c r="D50" s="1" t="s">
        <v>56</v>
      </c>
      <c r="E50" s="1"/>
      <c r="F50" s="1"/>
      <c r="G50" s="1"/>
      <c r="H50" s="2">
        <f>ROUND(H42+H49,5)</f>
        <v>350.16</v>
      </c>
      <c r="I50" s="3"/>
      <c r="J50" s="2">
        <f>ROUND(J42+J49,5)</f>
        <v>1367.8</v>
      </c>
      <c r="K50" s="3"/>
      <c r="L50" s="2">
        <f>ROUND(L42+L49,5)</f>
        <v>3464.21</v>
      </c>
      <c r="M50" s="3"/>
      <c r="N50" s="2">
        <f>ROUND(N42+N49,5)</f>
        <v>1824.86</v>
      </c>
      <c r="O50" s="3"/>
      <c r="P50" s="2">
        <f>ROUND(P42+P49,5)</f>
        <v>2103.5</v>
      </c>
      <c r="Q50" s="3"/>
      <c r="R50" s="2">
        <f>ROUND(R42+R49,5)</f>
        <v>2930.97</v>
      </c>
      <c r="S50" s="3"/>
      <c r="T50" s="2">
        <f>ROUND(T42+T49,5)</f>
        <v>2859.24</v>
      </c>
      <c r="U50" s="3"/>
      <c r="V50" s="2">
        <f>ROUND(V42+V49,5)</f>
        <v>1513.96</v>
      </c>
      <c r="W50" s="3"/>
      <c r="X50" s="2">
        <f>ROUND(X42+X49,5)</f>
        <v>2402.13</v>
      </c>
      <c r="Y50" s="3"/>
      <c r="Z50" s="2">
        <f>ROUND(Z42+Z49,5)</f>
        <v>9441.7199999999993</v>
      </c>
      <c r="AA50" s="3"/>
      <c r="AB50" s="2">
        <f>ROUND(AB42+AB49,5)</f>
        <v>2046.61</v>
      </c>
      <c r="AC50" s="3"/>
      <c r="AD50" s="2">
        <f>ROUND(AD42+AD49,5)</f>
        <v>6881.97</v>
      </c>
    </row>
    <row r="51" spans="1:30" x14ac:dyDescent="0.25">
      <c r="A51" s="1"/>
      <c r="B51" s="1"/>
      <c r="C51" s="1"/>
      <c r="D51" s="1" t="s">
        <v>57</v>
      </c>
      <c r="E51" s="1"/>
      <c r="F51" s="1"/>
      <c r="G51" s="1"/>
      <c r="H51" s="2"/>
      <c r="I51" s="3"/>
      <c r="J51" s="2"/>
      <c r="K51" s="3"/>
      <c r="L51" s="2"/>
      <c r="M51" s="3"/>
      <c r="N51" s="2"/>
      <c r="O51" s="3"/>
      <c r="P51" s="2"/>
      <c r="Q51" s="3"/>
      <c r="R51" s="2"/>
      <c r="S51" s="3"/>
      <c r="T51" s="2"/>
      <c r="U51" s="3"/>
      <c r="V51" s="2"/>
      <c r="W51" s="3"/>
      <c r="X51" s="2"/>
      <c r="Y51" s="3"/>
      <c r="Z51" s="2"/>
      <c r="AA51" s="3"/>
      <c r="AB51" s="2"/>
      <c r="AC51" s="3"/>
      <c r="AD51" s="2"/>
    </row>
    <row r="52" spans="1:30" x14ac:dyDescent="0.25">
      <c r="A52" s="1"/>
      <c r="B52" s="1"/>
      <c r="C52" s="1"/>
      <c r="D52" s="1"/>
      <c r="E52" s="1" t="s">
        <v>58</v>
      </c>
      <c r="F52" s="1"/>
      <c r="G52" s="1"/>
      <c r="H52" s="2"/>
      <c r="I52" s="3"/>
      <c r="J52" s="2"/>
      <c r="K52" s="3"/>
      <c r="L52" s="2"/>
      <c r="M52" s="3"/>
      <c r="N52" s="2"/>
      <c r="O52" s="3"/>
      <c r="P52" s="2"/>
      <c r="Q52" s="3"/>
      <c r="R52" s="2"/>
      <c r="S52" s="3"/>
      <c r="T52" s="2"/>
      <c r="U52" s="3"/>
      <c r="V52" s="2"/>
      <c r="W52" s="3"/>
      <c r="X52" s="2"/>
      <c r="Y52" s="3"/>
      <c r="Z52" s="2"/>
      <c r="AA52" s="3"/>
      <c r="AB52" s="2"/>
      <c r="AC52" s="3"/>
      <c r="AD52" s="2"/>
    </row>
    <row r="53" spans="1:30" x14ac:dyDescent="0.25">
      <c r="A53" s="1"/>
      <c r="B53" s="1"/>
      <c r="C53" s="1"/>
      <c r="D53" s="1"/>
      <c r="E53" s="1"/>
      <c r="F53" s="1" t="s">
        <v>59</v>
      </c>
      <c r="G53" s="1"/>
      <c r="H53" s="2">
        <v>1853.78</v>
      </c>
      <c r="I53" s="3"/>
      <c r="J53" s="2">
        <v>1969.94</v>
      </c>
      <c r="K53" s="3"/>
      <c r="L53" s="2">
        <v>2144.94</v>
      </c>
      <c r="M53" s="3"/>
      <c r="N53" s="2">
        <v>2341.92</v>
      </c>
      <c r="O53" s="3"/>
      <c r="P53" s="2">
        <v>2405.7600000000002</v>
      </c>
      <c r="Q53" s="3"/>
      <c r="R53" s="2">
        <v>2445.7600000000002</v>
      </c>
      <c r="S53" s="3"/>
      <c r="T53" s="2">
        <v>2660.76</v>
      </c>
      <c r="U53" s="3"/>
      <c r="V53" s="2">
        <v>2835.76</v>
      </c>
      <c r="W53" s="3"/>
      <c r="X53" s="2">
        <v>3041.92</v>
      </c>
      <c r="Y53" s="3"/>
      <c r="Z53" s="2">
        <v>3061.92</v>
      </c>
      <c r="AA53" s="3"/>
      <c r="AB53" s="2">
        <v>2853.32</v>
      </c>
      <c r="AC53" s="3"/>
      <c r="AD53" s="2">
        <v>3221.01</v>
      </c>
    </row>
    <row r="54" spans="1:30" x14ac:dyDescent="0.25">
      <c r="A54" s="1"/>
      <c r="B54" s="1"/>
      <c r="C54" s="1"/>
      <c r="D54" s="1"/>
      <c r="E54" s="1"/>
      <c r="F54" s="1" t="s">
        <v>60</v>
      </c>
      <c r="G54" s="1"/>
      <c r="H54" s="2">
        <v>1020</v>
      </c>
      <c r="I54" s="3"/>
      <c r="J54" s="2">
        <v>1020</v>
      </c>
      <c r="K54" s="3"/>
      <c r="L54" s="2">
        <v>1040</v>
      </c>
      <c r="M54" s="3"/>
      <c r="N54" s="2">
        <v>1040</v>
      </c>
      <c r="O54" s="3"/>
      <c r="P54" s="2">
        <v>1040</v>
      </c>
      <c r="Q54" s="3"/>
      <c r="R54" s="2">
        <v>1040</v>
      </c>
      <c r="S54" s="3"/>
      <c r="T54" s="2">
        <v>1040</v>
      </c>
      <c r="U54" s="3"/>
      <c r="V54" s="2">
        <v>1040</v>
      </c>
      <c r="W54" s="3"/>
      <c r="X54" s="2">
        <v>1040</v>
      </c>
      <c r="Y54" s="3"/>
      <c r="Z54" s="2">
        <v>1040</v>
      </c>
      <c r="AA54" s="3"/>
      <c r="AB54" s="2">
        <v>1040</v>
      </c>
      <c r="AC54" s="3"/>
      <c r="AD54" s="2">
        <v>1040</v>
      </c>
    </row>
    <row r="55" spans="1:30" ht="15.75" thickBot="1" x14ac:dyDescent="0.3">
      <c r="A55" s="1"/>
      <c r="B55" s="1"/>
      <c r="C55" s="1"/>
      <c r="D55" s="1"/>
      <c r="E55" s="1"/>
      <c r="F55" s="1" t="s">
        <v>61</v>
      </c>
      <c r="G55" s="1"/>
      <c r="H55" s="7">
        <v>2769.72</v>
      </c>
      <c r="I55" s="3"/>
      <c r="J55" s="7">
        <v>2874.72</v>
      </c>
      <c r="K55" s="3"/>
      <c r="L55" s="7">
        <v>2945.22</v>
      </c>
      <c r="M55" s="3"/>
      <c r="N55" s="7">
        <v>3090.22</v>
      </c>
      <c r="O55" s="3"/>
      <c r="P55" s="7">
        <v>3480.22</v>
      </c>
      <c r="Q55" s="3"/>
      <c r="R55" s="7">
        <v>3587.99</v>
      </c>
      <c r="S55" s="3"/>
      <c r="T55" s="7">
        <v>3688.8</v>
      </c>
      <c r="U55" s="3"/>
      <c r="V55" s="7">
        <v>3708.8</v>
      </c>
      <c r="W55" s="3"/>
      <c r="X55" s="7">
        <v>3628.8</v>
      </c>
      <c r="Y55" s="3"/>
      <c r="Z55" s="7">
        <v>3648.8</v>
      </c>
      <c r="AA55" s="3"/>
      <c r="AB55" s="7">
        <v>3741.76</v>
      </c>
      <c r="AC55" s="3"/>
      <c r="AD55" s="7">
        <v>4686.76</v>
      </c>
    </row>
    <row r="56" spans="1:30" x14ac:dyDescent="0.25">
      <c r="A56" s="1"/>
      <c r="B56" s="1"/>
      <c r="C56" s="1"/>
      <c r="D56" s="1"/>
      <c r="E56" s="1" t="s">
        <v>62</v>
      </c>
      <c r="F56" s="1"/>
      <c r="G56" s="1"/>
      <c r="H56" s="2">
        <f>ROUND(SUM(H52:H55),5)</f>
        <v>5643.5</v>
      </c>
      <c r="I56" s="3"/>
      <c r="J56" s="2">
        <f>ROUND(SUM(J52:J55),5)</f>
        <v>5864.66</v>
      </c>
      <c r="K56" s="3"/>
      <c r="L56" s="2">
        <f>ROUND(SUM(L52:L55),5)</f>
        <v>6130.16</v>
      </c>
      <c r="M56" s="3"/>
      <c r="N56" s="2">
        <f>ROUND(SUM(N52:N55),5)</f>
        <v>6472.14</v>
      </c>
      <c r="O56" s="3"/>
      <c r="P56" s="2">
        <f>ROUND(SUM(P52:P55),5)</f>
        <v>6925.98</v>
      </c>
      <c r="Q56" s="3"/>
      <c r="R56" s="2">
        <f>ROUND(SUM(R52:R55),5)</f>
        <v>7073.75</v>
      </c>
      <c r="S56" s="3"/>
      <c r="T56" s="2">
        <f>ROUND(SUM(T52:T55),5)</f>
        <v>7389.56</v>
      </c>
      <c r="U56" s="3"/>
      <c r="V56" s="2">
        <f>ROUND(SUM(V52:V55),5)</f>
        <v>7584.56</v>
      </c>
      <c r="W56" s="3"/>
      <c r="X56" s="2">
        <f>ROUND(SUM(X52:X55),5)</f>
        <v>7710.72</v>
      </c>
      <c r="Y56" s="3"/>
      <c r="Z56" s="2">
        <f>ROUND(SUM(Z52:Z55),5)</f>
        <v>7750.72</v>
      </c>
      <c r="AA56" s="3"/>
      <c r="AB56" s="2">
        <f>ROUND(SUM(AB52:AB55),5)</f>
        <v>7635.08</v>
      </c>
      <c r="AC56" s="3"/>
      <c r="AD56" s="2">
        <f>ROUND(SUM(AD52:AD55),5)</f>
        <v>8947.77</v>
      </c>
    </row>
    <row r="57" spans="1:30" x14ac:dyDescent="0.25">
      <c r="A57" s="1"/>
      <c r="B57" s="1"/>
      <c r="C57" s="1"/>
      <c r="D57" s="1"/>
      <c r="E57" s="1" t="s">
        <v>63</v>
      </c>
      <c r="F57" s="1"/>
      <c r="G57" s="1"/>
      <c r="H57" s="2">
        <v>16756.87</v>
      </c>
      <c r="I57" s="3"/>
      <c r="J57" s="2">
        <v>13050.16</v>
      </c>
      <c r="K57" s="3"/>
      <c r="L57" s="2">
        <v>18749.03</v>
      </c>
      <c r="M57" s="3"/>
      <c r="N57" s="2">
        <v>19820.66</v>
      </c>
      <c r="O57" s="3"/>
      <c r="P57" s="2">
        <v>19172.330000000002</v>
      </c>
      <c r="Q57" s="3"/>
      <c r="R57" s="2">
        <v>18907.490000000002</v>
      </c>
      <c r="S57" s="3"/>
      <c r="T57" s="2">
        <v>19344.57</v>
      </c>
      <c r="U57" s="3"/>
      <c r="V57" s="2">
        <v>18479.689999999999</v>
      </c>
      <c r="W57" s="3"/>
      <c r="X57" s="2">
        <v>18746.48</v>
      </c>
      <c r="Y57" s="3"/>
      <c r="Z57" s="2">
        <v>18634.68</v>
      </c>
      <c r="AA57" s="3"/>
      <c r="AB57" s="2">
        <v>18858.080000000002</v>
      </c>
      <c r="AC57" s="3"/>
      <c r="AD57" s="2">
        <v>19520.25</v>
      </c>
    </row>
    <row r="58" spans="1:30" x14ac:dyDescent="0.25">
      <c r="A58" s="1"/>
      <c r="B58" s="1"/>
      <c r="C58" s="1"/>
      <c r="D58" s="1"/>
      <c r="E58" s="1" t="s">
        <v>64</v>
      </c>
      <c r="F58" s="1"/>
      <c r="G58" s="1"/>
      <c r="H58" s="2">
        <v>1365.1</v>
      </c>
      <c r="I58" s="3"/>
      <c r="J58" s="2">
        <v>1480.42</v>
      </c>
      <c r="K58" s="3"/>
      <c r="L58" s="2">
        <v>1487.59</v>
      </c>
      <c r="M58" s="3"/>
      <c r="N58" s="2">
        <v>1474.87</v>
      </c>
      <c r="O58" s="3"/>
      <c r="P58" s="2">
        <v>1486.94</v>
      </c>
      <c r="Q58" s="3"/>
      <c r="R58" s="2">
        <v>1487.82</v>
      </c>
      <c r="S58" s="3"/>
      <c r="T58" s="2">
        <v>1347.59</v>
      </c>
      <c r="U58" s="3"/>
      <c r="V58" s="2">
        <v>0</v>
      </c>
      <c r="W58" s="3"/>
      <c r="X58" s="2">
        <v>0</v>
      </c>
      <c r="Y58" s="3"/>
      <c r="Z58" s="2">
        <v>0</v>
      </c>
      <c r="AA58" s="3"/>
      <c r="AB58" s="2">
        <v>1446.8</v>
      </c>
      <c r="AC58" s="3"/>
      <c r="AD58" s="2">
        <v>0</v>
      </c>
    </row>
    <row r="59" spans="1:30" x14ac:dyDescent="0.25">
      <c r="A59" s="1"/>
      <c r="B59" s="1"/>
      <c r="C59" s="1"/>
      <c r="D59" s="1"/>
      <c r="E59" s="1" t="s">
        <v>65</v>
      </c>
      <c r="F59" s="1"/>
      <c r="G59" s="1"/>
      <c r="H59" s="2">
        <v>14298.3</v>
      </c>
      <c r="I59" s="3"/>
      <c r="J59" s="2">
        <v>16006.38</v>
      </c>
      <c r="K59" s="3"/>
      <c r="L59" s="2">
        <v>17714.46</v>
      </c>
      <c r="M59" s="3"/>
      <c r="N59" s="2">
        <v>19422.54</v>
      </c>
      <c r="O59" s="3"/>
      <c r="P59" s="2">
        <v>0</v>
      </c>
      <c r="Q59" s="3"/>
      <c r="R59" s="2">
        <v>0</v>
      </c>
      <c r="S59" s="3"/>
      <c r="T59" s="2">
        <v>0</v>
      </c>
      <c r="U59" s="3"/>
      <c r="V59" s="2">
        <v>0</v>
      </c>
      <c r="W59" s="3"/>
      <c r="X59" s="2">
        <v>0</v>
      </c>
      <c r="Y59" s="3"/>
      <c r="Z59" s="2">
        <v>0</v>
      </c>
      <c r="AA59" s="3"/>
      <c r="AB59" s="2">
        <v>0</v>
      </c>
      <c r="AC59" s="3"/>
      <c r="AD59" s="2">
        <v>0</v>
      </c>
    </row>
    <row r="60" spans="1:30" x14ac:dyDescent="0.25">
      <c r="A60" s="1"/>
      <c r="B60" s="1"/>
      <c r="C60" s="1"/>
      <c r="D60" s="1"/>
      <c r="E60" s="1" t="s">
        <v>66</v>
      </c>
      <c r="F60" s="1"/>
      <c r="G60" s="1"/>
      <c r="H60" s="2">
        <v>-4.38</v>
      </c>
      <c r="I60" s="3"/>
      <c r="J60" s="2">
        <v>0</v>
      </c>
      <c r="K60" s="3"/>
      <c r="L60" s="2">
        <v>2.17</v>
      </c>
      <c r="M60" s="3"/>
      <c r="N60" s="2">
        <v>9.15</v>
      </c>
      <c r="O60" s="3"/>
      <c r="P60" s="2">
        <v>9.15</v>
      </c>
      <c r="Q60" s="3"/>
      <c r="R60" s="2">
        <v>9.15</v>
      </c>
      <c r="S60" s="3"/>
      <c r="T60" s="2">
        <v>5.13</v>
      </c>
      <c r="U60" s="3"/>
      <c r="V60" s="2">
        <v>5.13</v>
      </c>
      <c r="W60" s="3"/>
      <c r="X60" s="2">
        <v>5.13</v>
      </c>
      <c r="Y60" s="3"/>
      <c r="Z60" s="2">
        <v>0</v>
      </c>
      <c r="AA60" s="3"/>
      <c r="AB60" s="2">
        <v>0</v>
      </c>
      <c r="AC60" s="3"/>
      <c r="AD60" s="2">
        <v>5.6</v>
      </c>
    </row>
    <row r="61" spans="1:30" x14ac:dyDescent="0.25">
      <c r="A61" s="1"/>
      <c r="B61" s="1"/>
      <c r="C61" s="1"/>
      <c r="D61" s="1"/>
      <c r="E61" s="1" t="s">
        <v>67</v>
      </c>
      <c r="F61" s="1"/>
      <c r="G61" s="1"/>
      <c r="H61" s="2">
        <v>0</v>
      </c>
      <c r="I61" s="3"/>
      <c r="J61" s="2">
        <v>0</v>
      </c>
      <c r="K61" s="3"/>
      <c r="L61" s="2">
        <v>0</v>
      </c>
      <c r="M61" s="3"/>
      <c r="N61" s="2">
        <v>0</v>
      </c>
      <c r="O61" s="3"/>
      <c r="P61" s="2">
        <v>0</v>
      </c>
      <c r="Q61" s="3"/>
      <c r="R61" s="2">
        <v>0</v>
      </c>
      <c r="S61" s="3"/>
      <c r="T61" s="2">
        <v>0</v>
      </c>
      <c r="U61" s="3"/>
      <c r="V61" s="2">
        <v>0</v>
      </c>
      <c r="W61" s="3"/>
      <c r="X61" s="2">
        <v>2440</v>
      </c>
      <c r="Y61" s="3"/>
      <c r="Z61" s="2">
        <v>2440</v>
      </c>
      <c r="AA61" s="3"/>
      <c r="AB61" s="2">
        <v>2440</v>
      </c>
      <c r="AC61" s="3"/>
      <c r="AD61" s="2">
        <v>2440</v>
      </c>
    </row>
    <row r="62" spans="1:30" ht="15.75" thickBot="1" x14ac:dyDescent="0.3">
      <c r="A62" s="1"/>
      <c r="B62" s="1"/>
      <c r="C62" s="1"/>
      <c r="D62" s="1"/>
      <c r="E62" s="1" t="s">
        <v>68</v>
      </c>
      <c r="F62" s="1"/>
      <c r="G62" s="1"/>
      <c r="H62" s="4">
        <v>0</v>
      </c>
      <c r="I62" s="3"/>
      <c r="J62" s="4">
        <v>0</v>
      </c>
      <c r="K62" s="3"/>
      <c r="L62" s="4">
        <v>-12.17</v>
      </c>
      <c r="M62" s="3"/>
      <c r="N62" s="4">
        <v>-12.17</v>
      </c>
      <c r="O62" s="3"/>
      <c r="P62" s="4">
        <v>0</v>
      </c>
      <c r="Q62" s="3"/>
      <c r="R62" s="4">
        <v>0</v>
      </c>
      <c r="S62" s="3"/>
      <c r="T62" s="4">
        <v>0</v>
      </c>
      <c r="U62" s="3"/>
      <c r="V62" s="4">
        <v>0</v>
      </c>
      <c r="W62" s="3"/>
      <c r="X62" s="4">
        <v>0</v>
      </c>
      <c r="Y62" s="3"/>
      <c r="Z62" s="4">
        <v>-394.8</v>
      </c>
      <c r="AA62" s="3"/>
      <c r="AB62" s="4">
        <v>-394.8</v>
      </c>
      <c r="AC62" s="3"/>
      <c r="AD62" s="4">
        <v>-149.80000000000001</v>
      </c>
    </row>
    <row r="63" spans="1:30" ht="15.75" thickBot="1" x14ac:dyDescent="0.3">
      <c r="A63" s="1"/>
      <c r="B63" s="1"/>
      <c r="C63" s="1"/>
      <c r="D63" s="1" t="s">
        <v>69</v>
      </c>
      <c r="E63" s="1"/>
      <c r="F63" s="1"/>
      <c r="G63" s="1"/>
      <c r="H63" s="6">
        <f>ROUND(H51+SUM(H56:H62),5)</f>
        <v>38059.39</v>
      </c>
      <c r="I63" s="3"/>
      <c r="J63" s="6">
        <f>ROUND(J51+SUM(J56:J62),5)</f>
        <v>36401.620000000003</v>
      </c>
      <c r="K63" s="3"/>
      <c r="L63" s="6">
        <f>ROUND(L51+SUM(L56:L62),5)</f>
        <v>44071.24</v>
      </c>
      <c r="M63" s="3"/>
      <c r="N63" s="6">
        <f>ROUND(N51+SUM(N56:N62),5)</f>
        <v>47187.19</v>
      </c>
      <c r="O63" s="3"/>
      <c r="P63" s="6">
        <f>ROUND(P51+SUM(P56:P62),5)</f>
        <v>27594.400000000001</v>
      </c>
      <c r="Q63" s="3"/>
      <c r="R63" s="6">
        <f>ROUND(R51+SUM(R56:R62),5)</f>
        <v>27478.21</v>
      </c>
      <c r="S63" s="3"/>
      <c r="T63" s="6">
        <f>ROUND(T51+SUM(T56:T62),5)</f>
        <v>28086.85</v>
      </c>
      <c r="U63" s="3"/>
      <c r="V63" s="6">
        <f>ROUND(V51+SUM(V56:V62),5)</f>
        <v>26069.38</v>
      </c>
      <c r="W63" s="3"/>
      <c r="X63" s="6">
        <f>ROUND(X51+SUM(X56:X62),5)</f>
        <v>28902.33</v>
      </c>
      <c r="Y63" s="3"/>
      <c r="Z63" s="6">
        <f>ROUND(Z51+SUM(Z56:Z62),5)</f>
        <v>28430.6</v>
      </c>
      <c r="AA63" s="3"/>
      <c r="AB63" s="6">
        <f>ROUND(AB51+SUM(AB56:AB62),5)</f>
        <v>29985.16</v>
      </c>
      <c r="AC63" s="3"/>
      <c r="AD63" s="6">
        <f>ROUND(AD51+SUM(AD56:AD62),5)</f>
        <v>30763.82</v>
      </c>
    </row>
    <row r="64" spans="1:30" x14ac:dyDescent="0.25">
      <c r="A64" s="1"/>
      <c r="B64" s="1"/>
      <c r="C64" s="1" t="s">
        <v>70</v>
      </c>
      <c r="D64" s="1"/>
      <c r="E64" s="1"/>
      <c r="F64" s="1"/>
      <c r="G64" s="1"/>
      <c r="H64" s="2">
        <f>ROUND(H38+H41+H50+H63,5)</f>
        <v>51264.88</v>
      </c>
      <c r="I64" s="3"/>
      <c r="J64" s="2">
        <f>ROUND(J38+J41+J50+J63,5)</f>
        <v>40522.35</v>
      </c>
      <c r="K64" s="3"/>
      <c r="L64" s="2">
        <f>ROUND(L38+L41+L50+L63,5)</f>
        <v>65031.37</v>
      </c>
      <c r="M64" s="3"/>
      <c r="N64" s="2">
        <f>ROUND(N38+N41+N50+N63,5)</f>
        <v>59141.94</v>
      </c>
      <c r="O64" s="3"/>
      <c r="P64" s="2">
        <f>ROUND(P38+P41+P50+P63,5)</f>
        <v>41799.31</v>
      </c>
      <c r="Q64" s="3"/>
      <c r="R64" s="2">
        <f>ROUND(R38+R41+R50+R63,5)</f>
        <v>33256.15</v>
      </c>
      <c r="S64" s="3"/>
      <c r="T64" s="2">
        <f>ROUND(T38+T41+T50+T63,5)</f>
        <v>37610.25</v>
      </c>
      <c r="U64" s="3"/>
      <c r="V64" s="2">
        <f>ROUND(V38+V41+V50+V63,5)</f>
        <v>38118.74</v>
      </c>
      <c r="W64" s="3"/>
      <c r="X64" s="2">
        <f>ROUND(X38+X41+X50+X63,5)</f>
        <v>36787.449999999997</v>
      </c>
      <c r="Y64" s="3"/>
      <c r="Z64" s="2">
        <f>ROUND(Z38+Z41+Z50+Z63,5)</f>
        <v>45054.71</v>
      </c>
      <c r="AA64" s="3"/>
      <c r="AB64" s="2">
        <f>ROUND(AB38+AB41+AB50+AB63,5)</f>
        <v>40931.9</v>
      </c>
      <c r="AC64" s="3"/>
      <c r="AD64" s="2">
        <f>ROUND(AD38+AD41+AD50+AD63,5)</f>
        <v>45277</v>
      </c>
    </row>
    <row r="65" spans="1:31" x14ac:dyDescent="0.25">
      <c r="A65" s="1"/>
      <c r="B65" s="1"/>
      <c r="C65" s="1" t="s">
        <v>71</v>
      </c>
      <c r="D65" s="1"/>
      <c r="E65" s="1"/>
      <c r="F65" s="1"/>
      <c r="G65" s="1"/>
      <c r="H65" s="2"/>
      <c r="I65" s="3"/>
      <c r="J65" s="2"/>
      <c r="K65" s="3"/>
      <c r="L65" s="2"/>
      <c r="M65" s="3"/>
      <c r="N65" s="2"/>
      <c r="O65" s="3"/>
      <c r="P65" s="2"/>
      <c r="Q65" s="3"/>
      <c r="R65" s="2"/>
      <c r="S65" s="3"/>
      <c r="T65" s="2"/>
      <c r="U65" s="3"/>
      <c r="V65" s="2"/>
      <c r="W65" s="3"/>
      <c r="X65" s="2"/>
      <c r="Y65" s="3"/>
      <c r="Z65" s="2"/>
      <c r="AA65" s="3"/>
      <c r="AB65" s="2"/>
      <c r="AC65" s="3"/>
      <c r="AD65" s="2"/>
    </row>
    <row r="66" spans="1:31" ht="15.75" thickBot="1" x14ac:dyDescent="0.3">
      <c r="A66" s="1"/>
      <c r="B66" s="1"/>
      <c r="C66" s="1"/>
      <c r="D66" s="1" t="s">
        <v>72</v>
      </c>
      <c r="E66" s="1"/>
      <c r="F66" s="1"/>
      <c r="G66" s="1"/>
      <c r="H66" s="4">
        <v>7082.82</v>
      </c>
      <c r="I66" s="3"/>
      <c r="J66" s="4">
        <v>6761.22</v>
      </c>
      <c r="K66" s="3"/>
      <c r="L66" s="4">
        <v>9173.17</v>
      </c>
      <c r="M66" s="3"/>
      <c r="N66" s="4">
        <v>6439.62</v>
      </c>
      <c r="O66" s="3"/>
      <c r="P66" s="4">
        <v>6278.82</v>
      </c>
      <c r="Q66" s="3"/>
      <c r="R66" s="4">
        <v>6118.02</v>
      </c>
      <c r="S66" s="3"/>
      <c r="T66" s="4">
        <v>5894.47</v>
      </c>
      <c r="U66" s="3"/>
      <c r="V66" s="4">
        <v>5670.92</v>
      </c>
      <c r="W66" s="3"/>
      <c r="X66" s="4">
        <v>5447.37</v>
      </c>
      <c r="Y66" s="3"/>
      <c r="Z66" s="4">
        <v>5223.82</v>
      </c>
      <c r="AA66" s="3"/>
      <c r="AB66" s="4">
        <v>5000.2700000000004</v>
      </c>
      <c r="AC66" s="3"/>
      <c r="AD66" s="4">
        <v>4776.72</v>
      </c>
    </row>
    <row r="67" spans="1:31" ht="15.75" thickBot="1" x14ac:dyDescent="0.3">
      <c r="A67" s="1"/>
      <c r="B67" s="1"/>
      <c r="C67" s="1" t="s">
        <v>73</v>
      </c>
      <c r="D67" s="1"/>
      <c r="E67" s="1"/>
      <c r="F67" s="1"/>
      <c r="G67" s="1"/>
      <c r="H67" s="6">
        <f>ROUND(SUM(H65:H66),5)</f>
        <v>7082.82</v>
      </c>
      <c r="I67" s="3"/>
      <c r="J67" s="6">
        <f>ROUND(SUM(J65:J66),5)</f>
        <v>6761.22</v>
      </c>
      <c r="K67" s="3"/>
      <c r="L67" s="6">
        <f>ROUND(SUM(L65:L66),5)</f>
        <v>9173.17</v>
      </c>
      <c r="M67" s="3"/>
      <c r="N67" s="6">
        <f>ROUND(SUM(N65:N66),5)</f>
        <v>6439.62</v>
      </c>
      <c r="O67" s="3"/>
      <c r="P67" s="6">
        <f>ROUND(SUM(P65:P66),5)</f>
        <v>6278.82</v>
      </c>
      <c r="Q67" s="3"/>
      <c r="R67" s="6">
        <f>ROUND(SUM(R65:R66),5)</f>
        <v>6118.02</v>
      </c>
      <c r="S67" s="3"/>
      <c r="T67" s="6">
        <f>ROUND(SUM(T65:T66),5)</f>
        <v>5894.47</v>
      </c>
      <c r="U67" s="3"/>
      <c r="V67" s="6">
        <f>ROUND(SUM(V65:V66),5)</f>
        <v>5670.92</v>
      </c>
      <c r="W67" s="3"/>
      <c r="X67" s="6">
        <f>ROUND(SUM(X65:X66),5)</f>
        <v>5447.37</v>
      </c>
      <c r="Y67" s="3"/>
      <c r="Z67" s="6">
        <f>ROUND(SUM(Z65:Z66),5)</f>
        <v>5223.82</v>
      </c>
      <c r="AA67" s="3"/>
      <c r="AB67" s="6">
        <f>ROUND(SUM(AB65:AB66),5)</f>
        <v>5000.2700000000004</v>
      </c>
      <c r="AC67" s="3"/>
      <c r="AD67" s="6">
        <f>ROUND(SUM(AD65:AD66),5)</f>
        <v>4776.72</v>
      </c>
    </row>
    <row r="68" spans="1:31" x14ac:dyDescent="0.25">
      <c r="A68" s="1"/>
      <c r="B68" s="1" t="s">
        <v>74</v>
      </c>
      <c r="C68" s="1"/>
      <c r="D68" s="1"/>
      <c r="E68" s="1"/>
      <c r="F68" s="1"/>
      <c r="G68" s="1"/>
      <c r="H68" s="2">
        <f>ROUND(H37+H64+H67,5)</f>
        <v>58347.7</v>
      </c>
      <c r="I68" s="3"/>
      <c r="J68" s="2">
        <f>ROUND(J37+J64+J67,5)</f>
        <v>47283.57</v>
      </c>
      <c r="K68" s="3"/>
      <c r="L68" s="2">
        <f>ROUND(L37+L64+L67,5)</f>
        <v>74204.539999999994</v>
      </c>
      <c r="M68" s="3"/>
      <c r="N68" s="2">
        <f>ROUND(N37+N64+N67,5)</f>
        <v>65581.56</v>
      </c>
      <c r="O68" s="3"/>
      <c r="P68" s="2">
        <f>ROUND(P37+P64+P67,5)</f>
        <v>48078.13</v>
      </c>
      <c r="Q68" s="3"/>
      <c r="R68" s="2">
        <f>ROUND(R37+R64+R67,5)</f>
        <v>39374.17</v>
      </c>
      <c r="S68" s="3"/>
      <c r="T68" s="2">
        <f>ROUND(T37+T64+T67,5)</f>
        <v>43504.72</v>
      </c>
      <c r="U68" s="3"/>
      <c r="V68" s="2">
        <f>ROUND(V37+V64+V67,5)</f>
        <v>43789.66</v>
      </c>
      <c r="W68" s="3"/>
      <c r="X68" s="2">
        <f>ROUND(X37+X64+X67,5)</f>
        <v>42234.82</v>
      </c>
      <c r="Y68" s="3"/>
      <c r="Z68" s="2">
        <f>ROUND(Z37+Z64+Z67,5)</f>
        <v>50278.53</v>
      </c>
      <c r="AA68" s="3"/>
      <c r="AB68" s="2">
        <f>ROUND(AB37+AB64+AB67,5)</f>
        <v>45932.17</v>
      </c>
      <c r="AC68" s="3"/>
      <c r="AD68" s="2">
        <f>ROUND(AD37+AD64+AD67,5)</f>
        <v>50053.72</v>
      </c>
    </row>
    <row r="69" spans="1:31" x14ac:dyDescent="0.25">
      <c r="A69" s="1"/>
      <c r="B69" s="1" t="s">
        <v>75</v>
      </c>
      <c r="C69" s="1"/>
      <c r="D69" s="1"/>
      <c r="E69" s="1"/>
      <c r="F69" s="1"/>
      <c r="G69" s="1"/>
      <c r="H69" s="2"/>
      <c r="I69" s="3"/>
      <c r="J69" s="2"/>
      <c r="K69" s="3"/>
      <c r="L69" s="2"/>
      <c r="M69" s="3"/>
      <c r="N69" s="2"/>
      <c r="O69" s="3"/>
      <c r="P69" s="2"/>
      <c r="Q69" s="3"/>
      <c r="R69" s="2"/>
      <c r="S69" s="3"/>
      <c r="T69" s="2"/>
      <c r="U69" s="3"/>
      <c r="V69" s="2"/>
      <c r="W69" s="3"/>
      <c r="X69" s="2"/>
      <c r="Y69" s="3"/>
      <c r="Z69" s="2"/>
      <c r="AA69" s="3"/>
      <c r="AB69" s="2"/>
      <c r="AC69" s="3"/>
      <c r="AD69" s="2"/>
    </row>
    <row r="70" spans="1:31" x14ac:dyDescent="0.25">
      <c r="A70" s="1"/>
      <c r="B70" s="1"/>
      <c r="C70" s="1" t="s">
        <v>76</v>
      </c>
      <c r="D70" s="1"/>
      <c r="E70" s="1"/>
      <c r="F70" s="1"/>
      <c r="G70" s="1"/>
      <c r="H70" s="2">
        <v>76600.72</v>
      </c>
      <c r="I70" s="3"/>
      <c r="J70" s="2">
        <v>78031.73</v>
      </c>
      <c r="K70" s="3"/>
      <c r="L70" s="2">
        <v>81991.199999999997</v>
      </c>
      <c r="M70" s="3"/>
      <c r="N70" s="2">
        <v>70663.72</v>
      </c>
      <c r="O70" s="3"/>
      <c r="P70" s="2">
        <v>73268.539999999994</v>
      </c>
      <c r="Q70" s="3"/>
      <c r="R70" s="2">
        <v>75663.13</v>
      </c>
      <c r="S70" s="3"/>
      <c r="T70" s="2">
        <v>79472.92</v>
      </c>
      <c r="U70" s="3"/>
      <c r="V70" s="2">
        <v>83171.37</v>
      </c>
      <c r="W70" s="3"/>
      <c r="X70" s="2">
        <v>80549.61</v>
      </c>
      <c r="Y70" s="3"/>
      <c r="Z70" s="2">
        <v>84044.22</v>
      </c>
      <c r="AA70" s="3"/>
      <c r="AB70" s="2">
        <v>87873.39</v>
      </c>
      <c r="AC70" s="3"/>
      <c r="AD70" s="2">
        <v>91876.57</v>
      </c>
    </row>
    <row r="71" spans="1:31" x14ac:dyDescent="0.25">
      <c r="A71" s="1"/>
      <c r="B71" s="1"/>
      <c r="C71" s="1" t="s">
        <v>77</v>
      </c>
      <c r="D71" s="1"/>
      <c r="E71" s="1"/>
      <c r="F71" s="1"/>
      <c r="G71" s="1"/>
      <c r="H71" s="2"/>
      <c r="I71" s="3"/>
      <c r="J71" s="2"/>
      <c r="K71" s="3"/>
      <c r="L71" s="2"/>
      <c r="M71" s="3"/>
      <c r="N71" s="2"/>
      <c r="O71" s="3"/>
      <c r="P71" s="2"/>
      <c r="Q71" s="3"/>
      <c r="R71" s="2"/>
      <c r="S71" s="3"/>
      <c r="T71" s="2"/>
      <c r="U71" s="3"/>
      <c r="V71" s="2"/>
      <c r="W71" s="3"/>
      <c r="X71" s="2"/>
      <c r="Y71" s="3"/>
      <c r="Z71" s="2"/>
      <c r="AA71" s="3"/>
      <c r="AB71" s="2"/>
      <c r="AC71" s="3"/>
      <c r="AD71" s="2"/>
    </row>
    <row r="72" spans="1:31" x14ac:dyDescent="0.25">
      <c r="A72" s="1"/>
      <c r="B72" s="1"/>
      <c r="C72" s="1"/>
      <c r="D72" s="1" t="s">
        <v>78</v>
      </c>
      <c r="E72" s="1"/>
      <c r="F72" s="1"/>
      <c r="G72" s="1"/>
      <c r="H72" s="2">
        <v>21353.46</v>
      </c>
      <c r="I72" s="3"/>
      <c r="J72" s="2">
        <v>21353.46</v>
      </c>
      <c r="K72" s="3"/>
      <c r="L72" s="2">
        <v>21353.46</v>
      </c>
      <c r="M72" s="3"/>
      <c r="N72" s="2">
        <v>21353.46</v>
      </c>
      <c r="O72" s="3"/>
      <c r="P72" s="2">
        <v>21353.46</v>
      </c>
      <c r="Q72" s="3"/>
      <c r="R72" s="2">
        <v>21353.46</v>
      </c>
      <c r="S72" s="3"/>
      <c r="T72" s="2">
        <v>21353.46</v>
      </c>
      <c r="U72" s="3"/>
      <c r="V72" s="2">
        <v>21353.46</v>
      </c>
      <c r="W72" s="3"/>
      <c r="X72" s="2">
        <v>21353.46</v>
      </c>
      <c r="Y72" s="3"/>
      <c r="Z72" s="2">
        <v>21353.46</v>
      </c>
      <c r="AA72" s="3"/>
      <c r="AB72" s="2">
        <v>21353.46</v>
      </c>
      <c r="AC72" s="3"/>
      <c r="AD72" s="2">
        <v>21353.46</v>
      </c>
    </row>
    <row r="73" spans="1:31" x14ac:dyDescent="0.25">
      <c r="A73" s="1"/>
      <c r="B73" s="1"/>
      <c r="C73" s="1"/>
      <c r="D73" s="1" t="s">
        <v>79</v>
      </c>
      <c r="E73" s="1"/>
      <c r="F73" s="1"/>
      <c r="G73" s="1"/>
      <c r="H73" s="2">
        <v>95480.42</v>
      </c>
      <c r="I73" s="3"/>
      <c r="J73" s="2">
        <v>95480.42</v>
      </c>
      <c r="K73" s="3"/>
      <c r="L73" s="2">
        <v>95480.42</v>
      </c>
      <c r="M73" s="3"/>
      <c r="N73" s="2">
        <v>95480.42</v>
      </c>
      <c r="O73" s="3"/>
      <c r="P73" s="2">
        <v>95480.42</v>
      </c>
      <c r="Q73" s="3"/>
      <c r="R73" s="2">
        <v>95480.42</v>
      </c>
      <c r="S73" s="3"/>
      <c r="T73" s="2">
        <v>95480.42</v>
      </c>
      <c r="U73" s="3"/>
      <c r="V73" s="2">
        <v>95480.42</v>
      </c>
      <c r="W73" s="3"/>
      <c r="X73" s="2">
        <v>95480.42</v>
      </c>
      <c r="Y73" s="3"/>
      <c r="Z73" s="2">
        <v>95480.42</v>
      </c>
      <c r="AA73" s="3"/>
      <c r="AB73" s="2">
        <v>95480.42</v>
      </c>
      <c r="AC73" s="3"/>
      <c r="AD73" s="2">
        <v>95480.42</v>
      </c>
    </row>
    <row r="74" spans="1:31" ht="15.75" thickBot="1" x14ac:dyDescent="0.3">
      <c r="A74" s="1"/>
      <c r="B74" s="1"/>
      <c r="C74" s="1"/>
      <c r="D74" s="1" t="s">
        <v>80</v>
      </c>
      <c r="E74" s="1"/>
      <c r="F74" s="1"/>
      <c r="G74" s="1"/>
      <c r="H74" s="7">
        <v>26872.93</v>
      </c>
      <c r="I74" s="3"/>
      <c r="J74" s="7">
        <v>25441.919999999998</v>
      </c>
      <c r="K74" s="3"/>
      <c r="L74" s="7">
        <v>21482.45</v>
      </c>
      <c r="M74" s="3"/>
      <c r="N74" s="7">
        <v>32809.93</v>
      </c>
      <c r="O74" s="3"/>
      <c r="P74" s="7">
        <v>30205.11</v>
      </c>
      <c r="Q74" s="3"/>
      <c r="R74" s="7">
        <v>27810.52</v>
      </c>
      <c r="S74" s="3"/>
      <c r="T74" s="7">
        <v>24000.73</v>
      </c>
      <c r="U74" s="3"/>
      <c r="V74" s="7">
        <v>20302.28</v>
      </c>
      <c r="W74" s="3"/>
      <c r="X74" s="7">
        <v>22924.04</v>
      </c>
      <c r="Y74" s="3"/>
      <c r="Z74" s="7">
        <v>19429.43</v>
      </c>
      <c r="AA74" s="3"/>
      <c r="AB74" s="7">
        <v>15600.26</v>
      </c>
      <c r="AC74" s="3"/>
      <c r="AD74" s="7">
        <v>11597.08</v>
      </c>
    </row>
    <row r="75" spans="1:31" x14ac:dyDescent="0.25">
      <c r="A75" s="1"/>
      <c r="B75" s="1"/>
      <c r="C75" s="1" t="s">
        <v>81</v>
      </c>
      <c r="D75" s="1"/>
      <c r="E75" s="1"/>
      <c r="F75" s="1"/>
      <c r="G75" s="1"/>
      <c r="H75" s="2">
        <f>ROUND(SUM(H71:H74),5)</f>
        <v>143706.81</v>
      </c>
      <c r="I75" s="3"/>
      <c r="J75" s="2">
        <f>ROUND(SUM(J71:J74),5)</f>
        <v>142275.79999999999</v>
      </c>
      <c r="K75" s="3"/>
      <c r="L75" s="2">
        <f>ROUND(SUM(L71:L74),5)</f>
        <v>138316.32999999999</v>
      </c>
      <c r="M75" s="3"/>
      <c r="N75" s="2">
        <f>ROUND(SUM(N71:N74),5)</f>
        <v>149643.81</v>
      </c>
      <c r="O75" s="3"/>
      <c r="P75" s="2">
        <f>ROUND(SUM(P71:P74),5)</f>
        <v>147038.99</v>
      </c>
      <c r="Q75" s="3"/>
      <c r="R75" s="2">
        <f>ROUND(SUM(R71:R74),5)</f>
        <v>144644.4</v>
      </c>
      <c r="S75" s="3"/>
      <c r="T75" s="2">
        <f>ROUND(SUM(T71:T74),5)</f>
        <v>140834.60999999999</v>
      </c>
      <c r="U75" s="3"/>
      <c r="V75" s="2">
        <f>ROUND(SUM(V71:V74),5)</f>
        <v>137136.16</v>
      </c>
      <c r="W75" s="3"/>
      <c r="X75" s="2">
        <f>ROUND(SUM(X71:X74),5)</f>
        <v>139757.92000000001</v>
      </c>
      <c r="Y75" s="3"/>
      <c r="Z75" s="2">
        <f>ROUND(SUM(Z71:Z74),5)</f>
        <v>136263.31</v>
      </c>
      <c r="AA75" s="3"/>
      <c r="AB75" s="2">
        <f>ROUND(SUM(AB71:AB74),5)</f>
        <v>132434.14000000001</v>
      </c>
      <c r="AC75" s="3"/>
      <c r="AD75" s="2">
        <f>ROUND(SUM(AD71:AD74),5)</f>
        <v>128430.96</v>
      </c>
    </row>
    <row r="76" spans="1:31" ht="15.75" thickBot="1" x14ac:dyDescent="0.3">
      <c r="A76" s="1"/>
      <c r="B76" s="1"/>
      <c r="C76" s="1" t="s">
        <v>82</v>
      </c>
      <c r="D76" s="1"/>
      <c r="E76" s="1"/>
      <c r="F76" s="1"/>
      <c r="G76" s="1"/>
      <c r="H76" s="4">
        <v>37297.93</v>
      </c>
      <c r="I76" s="3"/>
      <c r="J76" s="4">
        <v>41748.61</v>
      </c>
      <c r="K76" s="3"/>
      <c r="L76" s="4">
        <v>92504.89</v>
      </c>
      <c r="M76" s="3"/>
      <c r="N76" s="4">
        <v>110406.89</v>
      </c>
      <c r="O76" s="3"/>
      <c r="P76" s="4">
        <v>96730.13</v>
      </c>
      <c r="Q76" s="3"/>
      <c r="R76" s="4">
        <v>103510.59</v>
      </c>
      <c r="S76" s="3"/>
      <c r="T76" s="4">
        <v>82077.81</v>
      </c>
      <c r="U76" s="3"/>
      <c r="V76" s="4">
        <v>63894.9</v>
      </c>
      <c r="W76" s="3"/>
      <c r="X76" s="4">
        <v>91304.639999999999</v>
      </c>
      <c r="Y76" s="3"/>
      <c r="Z76" s="4">
        <v>88555.94</v>
      </c>
      <c r="AA76" s="3"/>
      <c r="AB76" s="4">
        <v>92623.07</v>
      </c>
      <c r="AC76" s="3"/>
      <c r="AD76" s="4">
        <v>98699.83</v>
      </c>
    </row>
    <row r="77" spans="1:31" ht="15.75" thickBot="1" x14ac:dyDescent="0.3">
      <c r="A77" s="1"/>
      <c r="B77" s="1" t="s">
        <v>83</v>
      </c>
      <c r="C77" s="1"/>
      <c r="D77" s="1"/>
      <c r="E77" s="1"/>
      <c r="F77" s="1"/>
      <c r="G77" s="1"/>
      <c r="H77" s="5">
        <f>ROUND(SUM(H69:H70)+SUM(H75:H76),5)</f>
        <v>257605.46</v>
      </c>
      <c r="I77" s="3"/>
      <c r="J77" s="5">
        <f>ROUND(SUM(J69:J70)+SUM(J75:J76),5)</f>
        <v>262056.14</v>
      </c>
      <c r="K77" s="3"/>
      <c r="L77" s="5">
        <f>ROUND(SUM(L69:L70)+SUM(L75:L76),5)</f>
        <v>312812.42</v>
      </c>
      <c r="M77" s="3"/>
      <c r="N77" s="5">
        <f>ROUND(SUM(N69:N70)+SUM(N75:N76),5)</f>
        <v>330714.42</v>
      </c>
      <c r="O77" s="3"/>
      <c r="P77" s="5">
        <f>ROUND(SUM(P69:P70)+SUM(P75:P76),5)</f>
        <v>317037.65999999997</v>
      </c>
      <c r="Q77" s="3"/>
      <c r="R77" s="5">
        <f>ROUND(SUM(R69:R70)+SUM(R75:R76),5)</f>
        <v>323818.12</v>
      </c>
      <c r="S77" s="3"/>
      <c r="T77" s="5">
        <f>ROUND(SUM(T69:T70)+SUM(T75:T76),5)</f>
        <v>302385.34000000003</v>
      </c>
      <c r="U77" s="3"/>
      <c r="V77" s="5">
        <f>ROUND(SUM(V69:V70)+SUM(V75:V76),5)</f>
        <v>284202.43</v>
      </c>
      <c r="W77" s="3"/>
      <c r="X77" s="5">
        <f>ROUND(SUM(X69:X70)+SUM(X75:X76),5)</f>
        <v>311612.17</v>
      </c>
      <c r="Y77" s="3"/>
      <c r="Z77" s="5">
        <f>ROUND(SUM(Z69:Z70)+SUM(Z75:Z76),5)</f>
        <v>308863.46999999997</v>
      </c>
      <c r="AA77" s="3"/>
      <c r="AB77" s="5">
        <f>ROUND(SUM(AB69:AB70)+SUM(AB75:AB76),5)</f>
        <v>312930.59999999998</v>
      </c>
      <c r="AC77" s="3"/>
      <c r="AD77" s="5">
        <f>ROUND(SUM(AD69:AD70)+SUM(AD75:AD76),5)</f>
        <v>319007.35999999999</v>
      </c>
    </row>
    <row r="78" spans="1:31" s="9" customFormat="1" ht="12" thickBot="1" x14ac:dyDescent="0.25">
      <c r="A78" s="1" t="s">
        <v>84</v>
      </c>
      <c r="B78" s="1"/>
      <c r="C78" s="1"/>
      <c r="D78" s="1"/>
      <c r="E78" s="1"/>
      <c r="F78" s="1"/>
      <c r="G78" s="1"/>
      <c r="H78" s="8">
        <f>ROUND(H36+H68+H77,5)</f>
        <v>315953.15999999997</v>
      </c>
      <c r="I78" s="1"/>
      <c r="J78" s="8">
        <f>ROUND(J36+J68+J77,5)</f>
        <v>309339.71000000002</v>
      </c>
      <c r="K78" s="1"/>
      <c r="L78" s="8">
        <f>ROUND(L36+L68+L77,5)</f>
        <v>387016.96000000002</v>
      </c>
      <c r="M78" s="1"/>
      <c r="N78" s="8">
        <f>ROUND(N36+N68+N77,5)</f>
        <v>396295.98</v>
      </c>
      <c r="O78" s="1"/>
      <c r="P78" s="8">
        <f>ROUND(P36+P68+P77,5)</f>
        <v>365115.79</v>
      </c>
      <c r="Q78" s="1"/>
      <c r="R78" s="8">
        <f>ROUND(R36+R68+R77,5)</f>
        <v>363192.29</v>
      </c>
      <c r="S78" s="1"/>
      <c r="T78" s="8">
        <f>ROUND(T36+T68+T77,5)</f>
        <v>345890.06</v>
      </c>
      <c r="U78" s="1"/>
      <c r="V78" s="8">
        <f>ROUND(V36+V68+V77,5)</f>
        <v>327992.09000000003</v>
      </c>
      <c r="W78" s="1"/>
      <c r="X78" s="8">
        <f>ROUND(X36+X68+X77,5)</f>
        <v>353846.99</v>
      </c>
      <c r="Y78" s="1"/>
      <c r="Z78" s="8">
        <f>ROUND(Z36+Z68+Z77,5)</f>
        <v>359142</v>
      </c>
      <c r="AA78" s="1"/>
      <c r="AB78" s="8">
        <f>ROUND(AB36+AB68+AB77,5)</f>
        <v>358862.77</v>
      </c>
      <c r="AC78" s="1"/>
      <c r="AD78" s="8">
        <f>ROUND(AD36+AD68+AD77,5)</f>
        <v>369061.08</v>
      </c>
      <c r="AE78" s="25"/>
    </row>
    <row r="79" spans="1:31" ht="15.75" thickTop="1" x14ac:dyDescent="0.25"/>
  </sheetData>
  <pageMargins left="0.7" right="0.7" top="0.75" bottom="0.75" header="0.1" footer="0.3"/>
  <pageSetup orientation="portrait" r:id="rId1"/>
  <headerFooter>
    <oddHeader>&amp;L&amp;"Arial,Bold"&amp;8 9:44 AM
&amp;"Arial,Bold"&amp;8 05/03/21
&amp;"Arial,Bold"&amp;8 Accrual Basis&amp;C&amp;"Arial,Bold"&amp;12 League of Women Voters of California
&amp;"Arial,Bold"&amp;14 Balance Sheet
&amp;"Arial,Bold"&amp;10 As of March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40" r:id="rId4" name="TextBox14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40" r:id="rId4" name="TextBox14"/>
      </mc:Fallback>
    </mc:AlternateContent>
    <mc:AlternateContent xmlns:mc="http://schemas.openxmlformats.org/markup-compatibility/2006">
      <mc:Choice Requires="x14">
        <control shapeId="1039" r:id="rId6" name="TextBox13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39" r:id="rId6" name="TextBox13"/>
      </mc:Fallback>
    </mc:AlternateContent>
    <mc:AlternateContent xmlns:mc="http://schemas.openxmlformats.org/markup-compatibility/2006">
      <mc:Choice Requires="x14">
        <control shapeId="1038" r:id="rId8" name="TextBox12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38" r:id="rId8" name="TextBox12"/>
      </mc:Fallback>
    </mc:AlternateContent>
    <mc:AlternateContent xmlns:mc="http://schemas.openxmlformats.org/markup-compatibility/2006">
      <mc:Choice Requires="x14">
        <control shapeId="1037" r:id="rId10" name="TextBox11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37" r:id="rId10" name="TextBox11"/>
      </mc:Fallback>
    </mc:AlternateContent>
    <mc:AlternateContent xmlns:mc="http://schemas.openxmlformats.org/markup-compatibility/2006">
      <mc:Choice Requires="x14">
        <control shapeId="1034" r:id="rId12" name="TextBox8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34" r:id="rId12" name="TextBox8"/>
      </mc:Fallback>
    </mc:AlternateContent>
    <mc:AlternateContent xmlns:mc="http://schemas.openxmlformats.org/markup-compatibility/2006">
      <mc:Choice Requires="x14">
        <control shapeId="1033" r:id="rId14" name="TextBox7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33" r:id="rId14" name="TextBox7"/>
      </mc:Fallback>
    </mc:AlternateContent>
    <mc:AlternateContent xmlns:mc="http://schemas.openxmlformats.org/markup-compatibility/2006">
      <mc:Choice Requires="x14">
        <control shapeId="1032" r:id="rId16" name="TextBox6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32" r:id="rId16" name="TextBox6"/>
      </mc:Fallback>
    </mc:AlternateContent>
    <mc:AlternateContent xmlns:mc="http://schemas.openxmlformats.org/markup-compatibility/2006">
      <mc:Choice Requires="x14">
        <control shapeId="1031" r:id="rId18" name="TextBox5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31" r:id="rId18" name="TextBox5"/>
      </mc:Fallback>
    </mc:AlternateContent>
    <mc:AlternateContent xmlns:mc="http://schemas.openxmlformats.org/markup-compatibility/2006">
      <mc:Choice Requires="x14">
        <control shapeId="1028" r:id="rId20" name="TextBox2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8" r:id="rId20" name="TextBox2"/>
      </mc:Fallback>
    </mc:AlternateContent>
    <mc:AlternateContent xmlns:mc="http://schemas.openxmlformats.org/markup-compatibility/2006">
      <mc:Choice Requires="x14">
        <control shapeId="1027" r:id="rId22" name="TextBox1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7" r:id="rId22" name="TextBox1"/>
      </mc:Fallback>
    </mc:AlternateContent>
    <mc:AlternateContent xmlns:mc="http://schemas.openxmlformats.org/markup-compatibility/2006">
      <mc:Choice Requires="x14">
        <control shapeId="1025" r:id="rId24" name="FILTER">
          <controlPr defaultSize="0" autoLin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24" name="FILTER"/>
      </mc:Fallback>
    </mc:AlternateContent>
    <mc:AlternateContent xmlns:mc="http://schemas.openxmlformats.org/markup-compatibility/2006">
      <mc:Choice Requires="x14">
        <control shapeId="1026" r:id="rId26" name="HEADER">
          <controlPr defaultSize="0" autoLin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26" name="HEADER"/>
      </mc:Fallback>
    </mc:AlternateContent>
    <mc:AlternateContent xmlns:mc="http://schemas.openxmlformats.org/markup-compatibility/2006">
      <mc:Choice Requires="x14">
        <control shapeId="1029" r:id="rId28" name="TextBox3">
          <controlPr defaultSize="0" autoLin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9" r:id="rId28" name="TextBox3"/>
      </mc:Fallback>
    </mc:AlternateContent>
    <mc:AlternateContent xmlns:mc="http://schemas.openxmlformats.org/markup-compatibility/2006">
      <mc:Choice Requires="x14">
        <control shapeId="1030" r:id="rId30" name="TextBox4">
          <controlPr defaultSize="0" autoLin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30" r:id="rId30" name="TextBox4"/>
      </mc:Fallback>
    </mc:AlternateContent>
    <mc:AlternateContent xmlns:mc="http://schemas.openxmlformats.org/markup-compatibility/2006">
      <mc:Choice Requires="x14">
        <control shapeId="1035" r:id="rId32" name="TextBox9">
          <controlPr defaultSize="0" autoLin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35" r:id="rId32" name="TextBox9"/>
      </mc:Fallback>
    </mc:AlternateContent>
    <mc:AlternateContent xmlns:mc="http://schemas.openxmlformats.org/markup-compatibility/2006">
      <mc:Choice Requires="x14">
        <control shapeId="1036" r:id="rId34" name="TextBox10">
          <controlPr defaultSize="0" autoLin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36" r:id="rId34" name="TextBox10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F60"/>
  <sheetViews>
    <sheetView workbookViewId="0">
      <selection activeCell="AJ24" sqref="AJ24"/>
    </sheetView>
  </sheetViews>
  <sheetFormatPr defaultRowHeight="15" x14ac:dyDescent="0.25"/>
  <cols>
    <col min="1" max="6" width="3" style="14" customWidth="1"/>
    <col min="7" max="7" width="29.28515625" style="14" customWidth="1"/>
    <col min="8" max="8" width="7.85546875" style="15" bestFit="1" customWidth="1"/>
    <col min="9" max="9" width="2.28515625" style="15" customWidth="1"/>
    <col min="10" max="10" width="7.85546875" style="15" bestFit="1" customWidth="1"/>
    <col min="11" max="11" width="2.28515625" style="15" customWidth="1"/>
    <col min="12" max="12" width="7.85546875" style="15" bestFit="1" customWidth="1"/>
    <col min="13" max="13" width="2.28515625" style="15" customWidth="1"/>
    <col min="14" max="14" width="7.85546875" style="15" bestFit="1" customWidth="1"/>
    <col min="15" max="15" width="2.28515625" style="15" customWidth="1"/>
    <col min="16" max="16" width="8.42578125" style="15" bestFit="1" customWidth="1"/>
    <col min="17" max="17" width="2.28515625" style="15" customWidth="1"/>
    <col min="18" max="18" width="8.42578125" style="15" bestFit="1" customWidth="1"/>
    <col min="19" max="19" width="2.28515625" style="15" customWidth="1"/>
    <col min="20" max="20" width="8.42578125" style="15" bestFit="1" customWidth="1"/>
    <col min="21" max="21" width="2.28515625" style="15" customWidth="1"/>
    <col min="22" max="22" width="8.42578125" style="15" bestFit="1" customWidth="1"/>
    <col min="23" max="23" width="2.28515625" style="15" customWidth="1"/>
    <col min="24" max="24" width="7.85546875" style="15" bestFit="1" customWidth="1"/>
    <col min="25" max="25" width="2.28515625" style="15" customWidth="1"/>
    <col min="26" max="26" width="7.85546875" style="15" bestFit="1" customWidth="1"/>
    <col min="27" max="27" width="2.28515625" style="15" customWidth="1"/>
    <col min="28" max="28" width="7.85546875" style="15" bestFit="1" customWidth="1"/>
    <col min="29" max="29" width="2.28515625" style="15" customWidth="1"/>
    <col min="30" max="30" width="7.85546875" style="15" bestFit="1" customWidth="1"/>
    <col min="31" max="31" width="2.28515625" style="15" customWidth="1"/>
    <col min="32" max="32" width="8.7109375" style="15" bestFit="1" customWidth="1"/>
  </cols>
  <sheetData>
    <row r="1" spans="1:32" s="13" customFormat="1" ht="15.75" thickBot="1" x14ac:dyDescent="0.3">
      <c r="A1" s="10"/>
      <c r="B1" s="10"/>
      <c r="C1" s="10"/>
      <c r="D1" s="10"/>
      <c r="E1" s="10"/>
      <c r="F1" s="10"/>
      <c r="G1" s="10"/>
      <c r="H1" s="11" t="s">
        <v>189</v>
      </c>
      <c r="I1" s="12"/>
      <c r="J1" s="11" t="s">
        <v>188</v>
      </c>
      <c r="K1" s="12"/>
      <c r="L1" s="11" t="s">
        <v>187</v>
      </c>
      <c r="M1" s="12"/>
      <c r="N1" s="11" t="s">
        <v>186</v>
      </c>
      <c r="O1" s="12"/>
      <c r="P1" s="11" t="s">
        <v>185</v>
      </c>
      <c r="Q1" s="12"/>
      <c r="R1" s="11" t="s">
        <v>184</v>
      </c>
      <c r="S1" s="12"/>
      <c r="T1" s="11" t="s">
        <v>183</v>
      </c>
      <c r="U1" s="12"/>
      <c r="V1" s="11" t="s">
        <v>182</v>
      </c>
      <c r="W1" s="12"/>
      <c r="X1" s="11" t="s">
        <v>181</v>
      </c>
      <c r="Y1" s="12"/>
      <c r="Z1" s="11" t="s">
        <v>180</v>
      </c>
      <c r="AA1" s="12"/>
      <c r="AB1" s="11" t="s">
        <v>195</v>
      </c>
      <c r="AC1" s="12"/>
      <c r="AD1" s="11" t="s">
        <v>198</v>
      </c>
      <c r="AE1" s="12"/>
      <c r="AF1" s="11" t="s">
        <v>109</v>
      </c>
    </row>
    <row r="2" spans="1:32" ht="15.75" thickTop="1" x14ac:dyDescent="0.25">
      <c r="A2" s="1"/>
      <c r="B2" s="1" t="s">
        <v>111</v>
      </c>
      <c r="C2" s="1"/>
      <c r="D2" s="1"/>
      <c r="E2" s="1"/>
      <c r="F2" s="1"/>
      <c r="G2" s="1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3"/>
      <c r="X2" s="2"/>
      <c r="Y2" s="3"/>
      <c r="Z2" s="2"/>
      <c r="AA2" s="3"/>
      <c r="AB2" s="2"/>
      <c r="AC2" s="3"/>
      <c r="AD2" s="2"/>
      <c r="AE2" s="3"/>
      <c r="AF2" s="2"/>
    </row>
    <row r="3" spans="1:32" x14ac:dyDescent="0.25">
      <c r="A3" s="1"/>
      <c r="B3" s="1"/>
      <c r="C3" s="1"/>
      <c r="D3" s="1" t="s">
        <v>112</v>
      </c>
      <c r="E3" s="1"/>
      <c r="F3" s="1"/>
      <c r="G3" s="1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3"/>
      <c r="X3" s="2"/>
      <c r="Y3" s="3"/>
      <c r="Z3" s="2"/>
      <c r="AA3" s="3"/>
      <c r="AB3" s="2"/>
      <c r="AC3" s="3"/>
      <c r="AD3" s="2"/>
      <c r="AE3" s="3"/>
      <c r="AF3" s="2"/>
    </row>
    <row r="4" spans="1:32" x14ac:dyDescent="0.25">
      <c r="A4" s="1"/>
      <c r="B4" s="1"/>
      <c r="C4" s="1"/>
      <c r="D4" s="1"/>
      <c r="E4" s="1" t="s">
        <v>113</v>
      </c>
      <c r="F4" s="1"/>
      <c r="G4" s="1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3"/>
      <c r="X4" s="2"/>
      <c r="Y4" s="3"/>
      <c r="Z4" s="2"/>
      <c r="AA4" s="3"/>
      <c r="AB4" s="2"/>
      <c r="AC4" s="3"/>
      <c r="AD4" s="2"/>
      <c r="AE4" s="3"/>
      <c r="AF4" s="2"/>
    </row>
    <row r="5" spans="1:32" x14ac:dyDescent="0.25">
      <c r="A5" s="1"/>
      <c r="B5" s="1"/>
      <c r="C5" s="1"/>
      <c r="D5" s="1"/>
      <c r="E5" s="1"/>
      <c r="F5" s="1" t="s">
        <v>114</v>
      </c>
      <c r="G5" s="1"/>
      <c r="H5" s="2">
        <v>55415.5</v>
      </c>
      <c r="I5" s="3"/>
      <c r="J5" s="2">
        <v>8956.5</v>
      </c>
      <c r="K5" s="3"/>
      <c r="L5" s="2">
        <v>47404</v>
      </c>
      <c r="M5" s="3"/>
      <c r="N5" s="2">
        <v>4116</v>
      </c>
      <c r="O5" s="3"/>
      <c r="P5" s="2">
        <v>1309</v>
      </c>
      <c r="Q5" s="3"/>
      <c r="R5" s="2">
        <v>30071.01</v>
      </c>
      <c r="S5" s="3"/>
      <c r="T5" s="2">
        <v>0</v>
      </c>
      <c r="U5" s="3"/>
      <c r="V5" s="2">
        <v>0</v>
      </c>
      <c r="W5" s="3"/>
      <c r="X5" s="2">
        <v>32312</v>
      </c>
      <c r="Y5" s="3"/>
      <c r="Z5" s="2">
        <v>0</v>
      </c>
      <c r="AA5" s="3"/>
      <c r="AB5" s="2">
        <v>0</v>
      </c>
      <c r="AC5" s="3"/>
      <c r="AD5" s="2">
        <v>0</v>
      </c>
      <c r="AE5" s="3"/>
      <c r="AF5" s="2">
        <f>ROUND(SUM(H5:AD5),5)</f>
        <v>179584.01</v>
      </c>
    </row>
    <row r="6" spans="1:32" x14ac:dyDescent="0.25">
      <c r="A6" s="1"/>
      <c r="B6" s="1"/>
      <c r="C6" s="1"/>
      <c r="D6" s="1"/>
      <c r="E6" s="1"/>
      <c r="F6" s="1" t="s">
        <v>115</v>
      </c>
      <c r="G6" s="1"/>
      <c r="H6" s="2">
        <v>-2673.13</v>
      </c>
      <c r="I6" s="3"/>
      <c r="J6" s="2">
        <v>-1995</v>
      </c>
      <c r="K6" s="3"/>
      <c r="L6" s="2">
        <v>-35.29</v>
      </c>
      <c r="M6" s="3"/>
      <c r="N6" s="2">
        <v>0</v>
      </c>
      <c r="O6" s="3"/>
      <c r="P6" s="2">
        <v>-444.5</v>
      </c>
      <c r="Q6" s="3"/>
      <c r="R6" s="2">
        <v>-765.63</v>
      </c>
      <c r="S6" s="3"/>
      <c r="T6" s="2">
        <v>-562.63</v>
      </c>
      <c r="U6" s="3"/>
      <c r="V6" s="2">
        <v>-255.5</v>
      </c>
      <c r="W6" s="3"/>
      <c r="X6" s="2">
        <v>-258.13</v>
      </c>
      <c r="Y6" s="3"/>
      <c r="Z6" s="2">
        <v>-976.5</v>
      </c>
      <c r="AA6" s="3"/>
      <c r="AB6" s="2">
        <v>-2411.5</v>
      </c>
      <c r="AC6" s="3"/>
      <c r="AD6" s="2">
        <v>0</v>
      </c>
      <c r="AE6" s="3"/>
      <c r="AF6" s="2">
        <f>ROUND(SUM(H6:AD6),5)</f>
        <v>-10377.81</v>
      </c>
    </row>
    <row r="7" spans="1:32" ht="15.75" thickBot="1" x14ac:dyDescent="0.3">
      <c r="A7" s="1"/>
      <c r="B7" s="1"/>
      <c r="C7" s="1"/>
      <c r="D7" s="1"/>
      <c r="E7" s="1"/>
      <c r="F7" s="1" t="s">
        <v>116</v>
      </c>
      <c r="G7" s="1"/>
      <c r="H7" s="7">
        <v>1695</v>
      </c>
      <c r="I7" s="3"/>
      <c r="J7" s="7">
        <v>1055</v>
      </c>
      <c r="K7" s="3"/>
      <c r="L7" s="7">
        <v>1005</v>
      </c>
      <c r="M7" s="3"/>
      <c r="N7" s="7">
        <v>895</v>
      </c>
      <c r="O7" s="3"/>
      <c r="P7" s="7">
        <v>509.1</v>
      </c>
      <c r="Q7" s="3"/>
      <c r="R7" s="7">
        <v>325</v>
      </c>
      <c r="S7" s="3"/>
      <c r="T7" s="7">
        <v>900</v>
      </c>
      <c r="U7" s="3"/>
      <c r="V7" s="7">
        <v>1385</v>
      </c>
      <c r="W7" s="3"/>
      <c r="X7" s="7">
        <v>675</v>
      </c>
      <c r="Y7" s="3"/>
      <c r="Z7" s="7">
        <v>130</v>
      </c>
      <c r="AA7" s="3"/>
      <c r="AB7" s="7">
        <v>385</v>
      </c>
      <c r="AC7" s="3"/>
      <c r="AD7" s="7">
        <v>3005</v>
      </c>
      <c r="AE7" s="3"/>
      <c r="AF7" s="7">
        <f>ROUND(SUM(H7:AD7),5)</f>
        <v>11964.1</v>
      </c>
    </row>
    <row r="8" spans="1:32" x14ac:dyDescent="0.25">
      <c r="A8" s="1"/>
      <c r="B8" s="1"/>
      <c r="C8" s="1"/>
      <c r="D8" s="1"/>
      <c r="E8" s="1" t="s">
        <v>117</v>
      </c>
      <c r="F8" s="1"/>
      <c r="G8" s="1"/>
      <c r="H8" s="2">
        <f>ROUND(SUM(H4:H7),5)</f>
        <v>54437.37</v>
      </c>
      <c r="I8" s="3"/>
      <c r="J8" s="2">
        <f>ROUND(SUM(J4:J7),5)</f>
        <v>8016.5</v>
      </c>
      <c r="K8" s="3"/>
      <c r="L8" s="2">
        <f>ROUND(SUM(L4:L7),5)</f>
        <v>48373.71</v>
      </c>
      <c r="M8" s="3"/>
      <c r="N8" s="2">
        <f>ROUND(SUM(N4:N7),5)</f>
        <v>5011</v>
      </c>
      <c r="O8" s="3"/>
      <c r="P8" s="2">
        <f>ROUND(SUM(P4:P7),5)</f>
        <v>1373.6</v>
      </c>
      <c r="Q8" s="3"/>
      <c r="R8" s="2">
        <f>ROUND(SUM(R4:R7),5)</f>
        <v>29630.38</v>
      </c>
      <c r="S8" s="3"/>
      <c r="T8" s="2">
        <f>ROUND(SUM(T4:T7),5)</f>
        <v>337.37</v>
      </c>
      <c r="U8" s="3"/>
      <c r="V8" s="2">
        <f>ROUND(SUM(V4:V7),5)</f>
        <v>1129.5</v>
      </c>
      <c r="W8" s="3"/>
      <c r="X8" s="2">
        <f>ROUND(SUM(X4:X7),5)</f>
        <v>32728.87</v>
      </c>
      <c r="Y8" s="3"/>
      <c r="Z8" s="2">
        <f>ROUND(SUM(Z4:Z7),5)</f>
        <v>-846.5</v>
      </c>
      <c r="AA8" s="3"/>
      <c r="AB8" s="2">
        <f>ROUND(SUM(AB4:AB7),5)</f>
        <v>-2026.5</v>
      </c>
      <c r="AC8" s="3"/>
      <c r="AD8" s="2">
        <f>ROUND(SUM(AD4:AD7),5)</f>
        <v>3005</v>
      </c>
      <c r="AE8" s="3"/>
      <c r="AF8" s="2">
        <f>ROUND(SUM(H8:AD8),5)</f>
        <v>181170.3</v>
      </c>
    </row>
    <row r="9" spans="1:32" x14ac:dyDescent="0.25">
      <c r="A9" s="1"/>
      <c r="B9" s="1"/>
      <c r="C9" s="1"/>
      <c r="D9" s="1"/>
      <c r="E9" s="1" t="s">
        <v>118</v>
      </c>
      <c r="F9" s="1"/>
      <c r="G9" s="1"/>
      <c r="H9" s="2"/>
      <c r="I9" s="3"/>
      <c r="J9" s="2"/>
      <c r="K9" s="3"/>
      <c r="L9" s="2"/>
      <c r="M9" s="3"/>
      <c r="N9" s="2"/>
      <c r="O9" s="3"/>
      <c r="P9" s="2"/>
      <c r="Q9" s="3"/>
      <c r="R9" s="2"/>
      <c r="S9" s="3"/>
      <c r="T9" s="2"/>
      <c r="U9" s="3"/>
      <c r="V9" s="2"/>
      <c r="W9" s="3"/>
      <c r="X9" s="2"/>
      <c r="Y9" s="3"/>
      <c r="Z9" s="2"/>
      <c r="AA9" s="3"/>
      <c r="AB9" s="2"/>
      <c r="AC9" s="3"/>
      <c r="AD9" s="2"/>
      <c r="AE9" s="3"/>
      <c r="AF9" s="2"/>
    </row>
    <row r="10" spans="1:32" x14ac:dyDescent="0.25">
      <c r="A10" s="1"/>
      <c r="B10" s="1"/>
      <c r="C10" s="1"/>
      <c r="D10" s="1"/>
      <c r="E10" s="1"/>
      <c r="F10" s="1" t="s">
        <v>119</v>
      </c>
      <c r="G10" s="1"/>
      <c r="H10" s="2">
        <v>8459.11</v>
      </c>
      <c r="I10" s="3"/>
      <c r="J10" s="2">
        <v>19709.599999999999</v>
      </c>
      <c r="K10" s="3"/>
      <c r="L10" s="2">
        <v>10774.07</v>
      </c>
      <c r="M10" s="3"/>
      <c r="N10" s="2">
        <v>19140.169999999998</v>
      </c>
      <c r="O10" s="3"/>
      <c r="P10" s="2">
        <v>2370.4699999999998</v>
      </c>
      <c r="Q10" s="3"/>
      <c r="R10" s="2">
        <v>-13893.54</v>
      </c>
      <c r="S10" s="3"/>
      <c r="T10" s="2">
        <v>5718.44</v>
      </c>
      <c r="U10" s="3"/>
      <c r="V10" s="2">
        <v>7067.16</v>
      </c>
      <c r="W10" s="3"/>
      <c r="X10" s="2">
        <v>14240.17</v>
      </c>
      <c r="Y10" s="3"/>
      <c r="Z10" s="2">
        <v>7950.52</v>
      </c>
      <c r="AA10" s="3"/>
      <c r="AB10" s="2">
        <v>4830.67</v>
      </c>
      <c r="AC10" s="3"/>
      <c r="AD10" s="2">
        <v>-990.26</v>
      </c>
      <c r="AE10" s="3"/>
      <c r="AF10" s="2">
        <f t="shared" ref="AF10:AF15" si="0">ROUND(SUM(H10:AD10),5)</f>
        <v>85376.58</v>
      </c>
    </row>
    <row r="11" spans="1:32" x14ac:dyDescent="0.25">
      <c r="A11" s="1"/>
      <c r="B11" s="1"/>
      <c r="C11" s="1"/>
      <c r="D11" s="1"/>
      <c r="E11" s="1"/>
      <c r="F11" s="1" t="s">
        <v>120</v>
      </c>
      <c r="G11" s="1"/>
      <c r="H11" s="2">
        <v>850</v>
      </c>
      <c r="I11" s="3"/>
      <c r="J11" s="2">
        <v>2995</v>
      </c>
      <c r="K11" s="3"/>
      <c r="L11" s="2">
        <v>350</v>
      </c>
      <c r="M11" s="3"/>
      <c r="N11" s="2">
        <v>22068.83</v>
      </c>
      <c r="O11" s="3"/>
      <c r="P11" s="2">
        <v>241.83</v>
      </c>
      <c r="Q11" s="3"/>
      <c r="R11" s="2">
        <v>22439.06</v>
      </c>
      <c r="S11" s="3"/>
      <c r="T11" s="2">
        <v>51.83</v>
      </c>
      <c r="U11" s="3"/>
      <c r="V11" s="2">
        <v>51.83</v>
      </c>
      <c r="W11" s="3"/>
      <c r="X11" s="2">
        <v>6776.91</v>
      </c>
      <c r="Y11" s="3"/>
      <c r="Z11" s="2">
        <v>621.9</v>
      </c>
      <c r="AA11" s="3"/>
      <c r="AB11" s="2">
        <v>155.28</v>
      </c>
      <c r="AC11" s="3"/>
      <c r="AD11" s="2">
        <v>4587.3900000000003</v>
      </c>
      <c r="AE11" s="3"/>
      <c r="AF11" s="2">
        <f t="shared" si="0"/>
        <v>61189.86</v>
      </c>
    </row>
    <row r="12" spans="1:32" x14ac:dyDescent="0.25">
      <c r="A12" s="1"/>
      <c r="B12" s="1"/>
      <c r="C12" s="1"/>
      <c r="D12" s="1"/>
      <c r="E12" s="1"/>
      <c r="F12" s="1" t="s">
        <v>121</v>
      </c>
      <c r="G12" s="1"/>
      <c r="H12" s="2">
        <v>1332.1</v>
      </c>
      <c r="I12" s="3"/>
      <c r="J12" s="2">
        <v>0</v>
      </c>
      <c r="K12" s="3"/>
      <c r="L12" s="2">
        <v>1340.13</v>
      </c>
      <c r="M12" s="3"/>
      <c r="N12" s="2">
        <v>1495.83</v>
      </c>
      <c r="O12" s="3"/>
      <c r="P12" s="2">
        <v>2484.2800000000002</v>
      </c>
      <c r="Q12" s="3"/>
      <c r="R12" s="2">
        <v>0</v>
      </c>
      <c r="S12" s="3"/>
      <c r="T12" s="2">
        <v>55.15</v>
      </c>
      <c r="U12" s="3"/>
      <c r="V12" s="2">
        <v>2504.87</v>
      </c>
      <c r="W12" s="3"/>
      <c r="X12" s="2">
        <v>2495.13</v>
      </c>
      <c r="Y12" s="3"/>
      <c r="Z12" s="2">
        <v>2000.01</v>
      </c>
      <c r="AA12" s="3"/>
      <c r="AB12" s="2">
        <v>100</v>
      </c>
      <c r="AC12" s="3"/>
      <c r="AD12" s="2">
        <v>0</v>
      </c>
      <c r="AE12" s="3"/>
      <c r="AF12" s="2">
        <f t="shared" si="0"/>
        <v>13807.5</v>
      </c>
    </row>
    <row r="13" spans="1:32" x14ac:dyDescent="0.25">
      <c r="A13" s="1"/>
      <c r="B13" s="1"/>
      <c r="C13" s="1"/>
      <c r="D13" s="1"/>
      <c r="E13" s="1"/>
      <c r="F13" s="1" t="s">
        <v>122</v>
      </c>
      <c r="G13" s="1"/>
      <c r="H13" s="2">
        <v>0</v>
      </c>
      <c r="I13" s="3"/>
      <c r="J13" s="2">
        <v>0</v>
      </c>
      <c r="K13" s="3"/>
      <c r="L13" s="2">
        <v>0</v>
      </c>
      <c r="M13" s="3"/>
      <c r="N13" s="2">
        <v>0</v>
      </c>
      <c r="O13" s="3"/>
      <c r="P13" s="2">
        <v>0</v>
      </c>
      <c r="Q13" s="3"/>
      <c r="R13" s="2">
        <v>0</v>
      </c>
      <c r="S13" s="3"/>
      <c r="T13" s="2">
        <v>0</v>
      </c>
      <c r="U13" s="3"/>
      <c r="V13" s="2">
        <v>0</v>
      </c>
      <c r="W13" s="3"/>
      <c r="X13" s="2">
        <v>0</v>
      </c>
      <c r="Y13" s="3"/>
      <c r="Z13" s="2">
        <v>0</v>
      </c>
      <c r="AA13" s="3"/>
      <c r="AB13" s="2">
        <v>0</v>
      </c>
      <c r="AC13" s="3"/>
      <c r="AD13" s="2">
        <v>22000</v>
      </c>
      <c r="AE13" s="3"/>
      <c r="AF13" s="2">
        <f t="shared" si="0"/>
        <v>22000</v>
      </c>
    </row>
    <row r="14" spans="1:32" ht="15.75" thickBot="1" x14ac:dyDescent="0.3">
      <c r="A14" s="1"/>
      <c r="B14" s="1"/>
      <c r="C14" s="1"/>
      <c r="D14" s="1"/>
      <c r="E14" s="1"/>
      <c r="F14" s="1" t="s">
        <v>123</v>
      </c>
      <c r="G14" s="1"/>
      <c r="H14" s="7">
        <v>0</v>
      </c>
      <c r="I14" s="3"/>
      <c r="J14" s="7">
        <v>0</v>
      </c>
      <c r="K14" s="3"/>
      <c r="L14" s="7">
        <v>0</v>
      </c>
      <c r="M14" s="3"/>
      <c r="N14" s="7">
        <v>0</v>
      </c>
      <c r="O14" s="3"/>
      <c r="P14" s="7">
        <v>0</v>
      </c>
      <c r="Q14" s="3"/>
      <c r="R14" s="7">
        <v>0</v>
      </c>
      <c r="S14" s="3"/>
      <c r="T14" s="7">
        <v>0</v>
      </c>
      <c r="U14" s="3"/>
      <c r="V14" s="7">
        <v>0</v>
      </c>
      <c r="W14" s="3"/>
      <c r="X14" s="7">
        <v>0</v>
      </c>
      <c r="Y14" s="3"/>
      <c r="Z14" s="7">
        <v>0</v>
      </c>
      <c r="AA14" s="3"/>
      <c r="AB14" s="7">
        <v>6500</v>
      </c>
      <c r="AC14" s="3"/>
      <c r="AD14" s="7">
        <v>0</v>
      </c>
      <c r="AE14" s="3"/>
      <c r="AF14" s="7">
        <f t="shared" si="0"/>
        <v>6500</v>
      </c>
    </row>
    <row r="15" spans="1:32" x14ac:dyDescent="0.25">
      <c r="A15" s="1"/>
      <c r="B15" s="1"/>
      <c r="C15" s="1"/>
      <c r="D15" s="1"/>
      <c r="E15" s="1" t="s">
        <v>124</v>
      </c>
      <c r="F15" s="1"/>
      <c r="G15" s="1"/>
      <c r="H15" s="2">
        <f>ROUND(SUM(H9:H14),5)</f>
        <v>10641.21</v>
      </c>
      <c r="I15" s="3"/>
      <c r="J15" s="2">
        <f>ROUND(SUM(J9:J14),5)</f>
        <v>22704.6</v>
      </c>
      <c r="K15" s="3"/>
      <c r="L15" s="2">
        <f>ROUND(SUM(L9:L14),5)</f>
        <v>12464.2</v>
      </c>
      <c r="M15" s="3"/>
      <c r="N15" s="2">
        <f>ROUND(SUM(N9:N14),5)</f>
        <v>42704.83</v>
      </c>
      <c r="O15" s="3"/>
      <c r="P15" s="2">
        <f>ROUND(SUM(P9:P14),5)</f>
        <v>5096.58</v>
      </c>
      <c r="Q15" s="3"/>
      <c r="R15" s="2">
        <f>ROUND(SUM(R9:R14),5)</f>
        <v>8545.52</v>
      </c>
      <c r="S15" s="3"/>
      <c r="T15" s="2">
        <f>ROUND(SUM(T9:T14),5)</f>
        <v>5825.42</v>
      </c>
      <c r="U15" s="3"/>
      <c r="V15" s="2">
        <f>ROUND(SUM(V9:V14),5)</f>
        <v>9623.86</v>
      </c>
      <c r="W15" s="3"/>
      <c r="X15" s="2">
        <f>ROUND(SUM(X9:X14),5)</f>
        <v>23512.21</v>
      </c>
      <c r="Y15" s="3"/>
      <c r="Z15" s="2">
        <f>ROUND(SUM(Z9:Z14),5)</f>
        <v>10572.43</v>
      </c>
      <c r="AA15" s="3"/>
      <c r="AB15" s="2">
        <f>ROUND(SUM(AB9:AB14),5)</f>
        <v>11585.95</v>
      </c>
      <c r="AC15" s="3"/>
      <c r="AD15" s="2">
        <f>ROUND(SUM(AD9:AD14),5)</f>
        <v>25597.13</v>
      </c>
      <c r="AE15" s="3"/>
      <c r="AF15" s="2">
        <f t="shared" si="0"/>
        <v>188873.94</v>
      </c>
    </row>
    <row r="16" spans="1:32" x14ac:dyDescent="0.25">
      <c r="A16" s="1"/>
      <c r="B16" s="1"/>
      <c r="C16" s="1"/>
      <c r="D16" s="1"/>
      <c r="E16" s="1" t="s">
        <v>125</v>
      </c>
      <c r="F16" s="1"/>
      <c r="G16" s="1"/>
      <c r="H16" s="2"/>
      <c r="I16" s="3"/>
      <c r="J16" s="2"/>
      <c r="K16" s="3"/>
      <c r="L16" s="2"/>
      <c r="M16" s="3"/>
      <c r="N16" s="2"/>
      <c r="O16" s="3"/>
      <c r="P16" s="2"/>
      <c r="Q16" s="3"/>
      <c r="R16" s="2"/>
      <c r="S16" s="3"/>
      <c r="T16" s="2"/>
      <c r="U16" s="3"/>
      <c r="V16" s="2"/>
      <c r="W16" s="3"/>
      <c r="X16" s="2"/>
      <c r="Y16" s="3"/>
      <c r="Z16" s="2"/>
      <c r="AA16" s="3"/>
      <c r="AB16" s="2"/>
      <c r="AC16" s="3"/>
      <c r="AD16" s="2"/>
      <c r="AE16" s="3"/>
      <c r="AF16" s="2"/>
    </row>
    <row r="17" spans="1:32" x14ac:dyDescent="0.25">
      <c r="A17" s="1"/>
      <c r="B17" s="1"/>
      <c r="C17" s="1"/>
      <c r="D17" s="1"/>
      <c r="E17" s="1"/>
      <c r="F17" s="1" t="s">
        <v>127</v>
      </c>
      <c r="G17" s="1"/>
      <c r="H17" s="2">
        <v>0</v>
      </c>
      <c r="I17" s="3"/>
      <c r="J17" s="2">
        <v>407.87</v>
      </c>
      <c r="K17" s="3"/>
      <c r="L17" s="2">
        <v>527.33000000000004</v>
      </c>
      <c r="M17" s="3"/>
      <c r="N17" s="2">
        <v>424.94</v>
      </c>
      <c r="O17" s="3"/>
      <c r="P17" s="2">
        <v>0</v>
      </c>
      <c r="Q17" s="3"/>
      <c r="R17" s="2">
        <v>150.31</v>
      </c>
      <c r="S17" s="3"/>
      <c r="T17" s="2">
        <v>165</v>
      </c>
      <c r="U17" s="3"/>
      <c r="V17" s="2">
        <v>0</v>
      </c>
      <c r="W17" s="3"/>
      <c r="X17" s="2">
        <v>45</v>
      </c>
      <c r="Y17" s="3"/>
      <c r="Z17" s="2">
        <v>7.5</v>
      </c>
      <c r="AA17" s="3"/>
      <c r="AB17" s="2">
        <v>0</v>
      </c>
      <c r="AC17" s="3"/>
      <c r="AD17" s="2">
        <v>64</v>
      </c>
      <c r="AE17" s="3"/>
      <c r="AF17" s="2">
        <f>ROUND(SUM(H17:AD17),5)</f>
        <v>1791.95</v>
      </c>
    </row>
    <row r="18" spans="1:32" x14ac:dyDescent="0.25">
      <c r="A18" s="1"/>
      <c r="B18" s="1"/>
      <c r="C18" s="1"/>
      <c r="D18" s="1"/>
      <c r="E18" s="1"/>
      <c r="F18" s="1" t="s">
        <v>128</v>
      </c>
      <c r="G18" s="1"/>
      <c r="H18" s="2">
        <v>0</v>
      </c>
      <c r="I18" s="3"/>
      <c r="J18" s="2">
        <v>20</v>
      </c>
      <c r="K18" s="3"/>
      <c r="L18" s="2">
        <v>8</v>
      </c>
      <c r="M18" s="3"/>
      <c r="N18" s="2">
        <v>30</v>
      </c>
      <c r="O18" s="3"/>
      <c r="P18" s="2">
        <v>0</v>
      </c>
      <c r="Q18" s="3"/>
      <c r="R18" s="2">
        <v>159.22</v>
      </c>
      <c r="S18" s="3"/>
      <c r="T18" s="2">
        <v>12</v>
      </c>
      <c r="U18" s="3"/>
      <c r="V18" s="2">
        <v>0</v>
      </c>
      <c r="W18" s="3"/>
      <c r="X18" s="2">
        <v>12</v>
      </c>
      <c r="Y18" s="3"/>
      <c r="Z18" s="2">
        <v>8</v>
      </c>
      <c r="AA18" s="3"/>
      <c r="AB18" s="2">
        <v>0</v>
      </c>
      <c r="AC18" s="3"/>
      <c r="AD18" s="2">
        <v>14</v>
      </c>
      <c r="AE18" s="3"/>
      <c r="AF18" s="2">
        <f>ROUND(SUM(H18:AD18),5)</f>
        <v>263.22000000000003</v>
      </c>
    </row>
    <row r="19" spans="1:32" x14ac:dyDescent="0.25">
      <c r="A19" s="1"/>
      <c r="B19" s="1"/>
      <c r="C19" s="1"/>
      <c r="D19" s="1"/>
      <c r="E19" s="1"/>
      <c r="F19" s="1" t="s">
        <v>129</v>
      </c>
      <c r="G19" s="1"/>
      <c r="H19" s="2">
        <v>0</v>
      </c>
      <c r="I19" s="3"/>
      <c r="J19" s="2">
        <v>0</v>
      </c>
      <c r="K19" s="3"/>
      <c r="L19" s="2">
        <v>0</v>
      </c>
      <c r="M19" s="3"/>
      <c r="N19" s="2">
        <v>262.41000000000003</v>
      </c>
      <c r="O19" s="3"/>
      <c r="P19" s="2">
        <v>7027.78</v>
      </c>
      <c r="Q19" s="3"/>
      <c r="R19" s="2">
        <v>-6.23</v>
      </c>
      <c r="S19" s="3"/>
      <c r="T19" s="2">
        <v>0</v>
      </c>
      <c r="U19" s="3"/>
      <c r="V19" s="2">
        <v>0</v>
      </c>
      <c r="W19" s="3"/>
      <c r="X19" s="2">
        <v>0</v>
      </c>
      <c r="Y19" s="3"/>
      <c r="Z19" s="2">
        <v>0</v>
      </c>
      <c r="AA19" s="3"/>
      <c r="AB19" s="2">
        <v>0</v>
      </c>
      <c r="AC19" s="3"/>
      <c r="AD19" s="2">
        <v>0</v>
      </c>
      <c r="AE19" s="3"/>
      <c r="AF19" s="2">
        <f>ROUND(SUM(H19:AD19),5)</f>
        <v>7283.96</v>
      </c>
    </row>
    <row r="20" spans="1:32" x14ac:dyDescent="0.25">
      <c r="A20" s="1"/>
      <c r="B20" s="1"/>
      <c r="C20" s="1"/>
      <c r="D20" s="1"/>
      <c r="E20" s="1"/>
      <c r="F20" s="1" t="s">
        <v>131</v>
      </c>
      <c r="G20" s="1"/>
      <c r="H20" s="2"/>
      <c r="I20" s="3"/>
      <c r="J20" s="2"/>
      <c r="K20" s="3"/>
      <c r="L20" s="2"/>
      <c r="M20" s="3"/>
      <c r="N20" s="2"/>
      <c r="O20" s="3"/>
      <c r="P20" s="2"/>
      <c r="Q20" s="3"/>
      <c r="R20" s="2"/>
      <c r="S20" s="3"/>
      <c r="T20" s="2"/>
      <c r="U20" s="3"/>
      <c r="V20" s="2"/>
      <c r="W20" s="3"/>
      <c r="X20" s="2"/>
      <c r="Y20" s="3"/>
      <c r="Z20" s="2"/>
      <c r="AA20" s="3"/>
      <c r="AB20" s="2"/>
      <c r="AC20" s="3"/>
      <c r="AD20" s="2"/>
      <c r="AE20" s="3"/>
      <c r="AF20" s="2"/>
    </row>
    <row r="21" spans="1:32" x14ac:dyDescent="0.25">
      <c r="A21" s="1"/>
      <c r="B21" s="1"/>
      <c r="C21" s="1"/>
      <c r="D21" s="1"/>
      <c r="E21" s="1"/>
      <c r="F21" s="1"/>
      <c r="G21" s="1" t="s">
        <v>179</v>
      </c>
      <c r="H21" s="2">
        <v>0</v>
      </c>
      <c r="I21" s="3"/>
      <c r="J21" s="2">
        <v>0</v>
      </c>
      <c r="K21" s="3"/>
      <c r="L21" s="2">
        <v>0</v>
      </c>
      <c r="M21" s="3"/>
      <c r="N21" s="2">
        <v>0</v>
      </c>
      <c r="O21" s="3"/>
      <c r="P21" s="2">
        <v>0</v>
      </c>
      <c r="Q21" s="3"/>
      <c r="R21" s="2">
        <v>0</v>
      </c>
      <c r="S21" s="3"/>
      <c r="T21" s="2">
        <v>0</v>
      </c>
      <c r="U21" s="3"/>
      <c r="V21" s="2">
        <v>0</v>
      </c>
      <c r="W21" s="3"/>
      <c r="X21" s="2">
        <v>0</v>
      </c>
      <c r="Y21" s="3"/>
      <c r="Z21" s="2">
        <v>5000</v>
      </c>
      <c r="AA21" s="3"/>
      <c r="AB21" s="2">
        <v>3200</v>
      </c>
      <c r="AC21" s="3"/>
      <c r="AD21" s="2">
        <v>1250</v>
      </c>
      <c r="AE21" s="3"/>
      <c r="AF21" s="2">
        <f>ROUND(SUM(H21:AD21),5)</f>
        <v>9450</v>
      </c>
    </row>
    <row r="22" spans="1:32" ht="15.75" thickBot="1" x14ac:dyDescent="0.3">
      <c r="A22" s="1"/>
      <c r="B22" s="1"/>
      <c r="C22" s="1"/>
      <c r="D22" s="1"/>
      <c r="E22" s="1"/>
      <c r="F22" s="1"/>
      <c r="G22" s="1" t="s">
        <v>178</v>
      </c>
      <c r="H22" s="7">
        <v>0</v>
      </c>
      <c r="I22" s="3"/>
      <c r="J22" s="7">
        <v>0</v>
      </c>
      <c r="K22" s="3"/>
      <c r="L22" s="7">
        <v>0</v>
      </c>
      <c r="M22" s="3"/>
      <c r="N22" s="7">
        <v>0</v>
      </c>
      <c r="O22" s="3"/>
      <c r="P22" s="7">
        <v>0</v>
      </c>
      <c r="Q22" s="3"/>
      <c r="R22" s="7">
        <v>0</v>
      </c>
      <c r="S22" s="3"/>
      <c r="T22" s="7">
        <v>0</v>
      </c>
      <c r="U22" s="3"/>
      <c r="V22" s="7">
        <v>0</v>
      </c>
      <c r="W22" s="3"/>
      <c r="X22" s="7">
        <v>0</v>
      </c>
      <c r="Y22" s="3"/>
      <c r="Z22" s="7">
        <v>7045.33</v>
      </c>
      <c r="AA22" s="3"/>
      <c r="AB22" s="7">
        <v>13449.96</v>
      </c>
      <c r="AC22" s="3"/>
      <c r="AD22" s="7">
        <v>5489.72</v>
      </c>
      <c r="AE22" s="3"/>
      <c r="AF22" s="7">
        <f>ROUND(SUM(H22:AD22),5)</f>
        <v>25985.01</v>
      </c>
    </row>
    <row r="23" spans="1:32" x14ac:dyDescent="0.25">
      <c r="A23" s="1"/>
      <c r="B23" s="1"/>
      <c r="C23" s="1"/>
      <c r="D23" s="1"/>
      <c r="E23" s="1"/>
      <c r="F23" s="1" t="s">
        <v>177</v>
      </c>
      <c r="G23" s="1"/>
      <c r="H23" s="2">
        <f>ROUND(SUM(H20:H22),5)</f>
        <v>0</v>
      </c>
      <c r="I23" s="3"/>
      <c r="J23" s="2">
        <f>ROUND(SUM(J20:J22),5)</f>
        <v>0</v>
      </c>
      <c r="K23" s="3"/>
      <c r="L23" s="2">
        <f>ROUND(SUM(L20:L22),5)</f>
        <v>0</v>
      </c>
      <c r="M23" s="3"/>
      <c r="N23" s="2">
        <f>ROUND(SUM(N20:N22),5)</f>
        <v>0</v>
      </c>
      <c r="O23" s="3"/>
      <c r="P23" s="2">
        <f>ROUND(SUM(P20:P22),5)</f>
        <v>0</v>
      </c>
      <c r="Q23" s="3"/>
      <c r="R23" s="2">
        <f>ROUND(SUM(R20:R22),5)</f>
        <v>0</v>
      </c>
      <c r="S23" s="3"/>
      <c r="T23" s="2">
        <f>ROUND(SUM(T20:T22),5)</f>
        <v>0</v>
      </c>
      <c r="U23" s="3"/>
      <c r="V23" s="2">
        <f>ROUND(SUM(V20:V22),5)</f>
        <v>0</v>
      </c>
      <c r="W23" s="3"/>
      <c r="X23" s="2">
        <f>ROUND(SUM(X20:X22),5)</f>
        <v>0</v>
      </c>
      <c r="Y23" s="3"/>
      <c r="Z23" s="2">
        <f>ROUND(SUM(Z20:Z22),5)</f>
        <v>12045.33</v>
      </c>
      <c r="AA23" s="3"/>
      <c r="AB23" s="2">
        <f>ROUND(SUM(AB20:AB22),5)</f>
        <v>16649.96</v>
      </c>
      <c r="AC23" s="3"/>
      <c r="AD23" s="2">
        <f>ROUND(SUM(AD20:AD22),5)</f>
        <v>6739.72</v>
      </c>
      <c r="AE23" s="3"/>
      <c r="AF23" s="2">
        <f>ROUND(SUM(H23:AD23),5)</f>
        <v>35435.01</v>
      </c>
    </row>
    <row r="24" spans="1:32" x14ac:dyDescent="0.25">
      <c r="A24" s="1"/>
      <c r="B24" s="1"/>
      <c r="C24" s="1"/>
      <c r="D24" s="1"/>
      <c r="E24" s="1"/>
      <c r="F24" s="1" t="s">
        <v>132</v>
      </c>
      <c r="G24" s="1"/>
      <c r="H24" s="2"/>
      <c r="I24" s="3"/>
      <c r="J24" s="2"/>
      <c r="K24" s="3"/>
      <c r="L24" s="2"/>
      <c r="M24" s="3"/>
      <c r="N24" s="2"/>
      <c r="O24" s="3"/>
      <c r="P24" s="2"/>
      <c r="Q24" s="3"/>
      <c r="R24" s="2"/>
      <c r="S24" s="3"/>
      <c r="T24" s="2"/>
      <c r="U24" s="3"/>
      <c r="V24" s="2"/>
      <c r="W24" s="3"/>
      <c r="X24" s="2"/>
      <c r="Y24" s="3"/>
      <c r="Z24" s="2"/>
      <c r="AA24" s="3"/>
      <c r="AB24" s="2"/>
      <c r="AC24" s="3"/>
      <c r="AD24" s="2"/>
      <c r="AE24" s="3"/>
      <c r="AF24" s="2"/>
    </row>
    <row r="25" spans="1:32" x14ac:dyDescent="0.25">
      <c r="A25" s="1"/>
      <c r="B25" s="1"/>
      <c r="C25" s="1"/>
      <c r="D25" s="1"/>
      <c r="E25" s="1"/>
      <c r="F25" s="1"/>
      <c r="G25" s="1" t="s">
        <v>133</v>
      </c>
      <c r="H25" s="2">
        <v>-157.5</v>
      </c>
      <c r="I25" s="3"/>
      <c r="J25" s="2">
        <v>0</v>
      </c>
      <c r="K25" s="3"/>
      <c r="L25" s="2">
        <v>0</v>
      </c>
      <c r="M25" s="3"/>
      <c r="N25" s="2">
        <v>0</v>
      </c>
      <c r="O25" s="3"/>
      <c r="P25" s="2">
        <v>0</v>
      </c>
      <c r="Q25" s="3"/>
      <c r="R25" s="2">
        <v>0</v>
      </c>
      <c r="S25" s="3"/>
      <c r="T25" s="2">
        <v>0</v>
      </c>
      <c r="U25" s="3"/>
      <c r="V25" s="2">
        <v>0</v>
      </c>
      <c r="W25" s="3"/>
      <c r="X25" s="2">
        <v>0</v>
      </c>
      <c r="Y25" s="3"/>
      <c r="Z25" s="2">
        <v>157.5</v>
      </c>
      <c r="AA25" s="3"/>
      <c r="AB25" s="2">
        <v>0</v>
      </c>
      <c r="AC25" s="3"/>
      <c r="AD25" s="2">
        <v>0</v>
      </c>
      <c r="AE25" s="3"/>
      <c r="AF25" s="2">
        <f t="shared" ref="AF25:AF34" si="1">ROUND(SUM(H25:AD25),5)</f>
        <v>0</v>
      </c>
    </row>
    <row r="26" spans="1:32" x14ac:dyDescent="0.25">
      <c r="A26" s="1"/>
      <c r="B26" s="1"/>
      <c r="C26" s="1"/>
      <c r="D26" s="1"/>
      <c r="E26" s="1"/>
      <c r="F26" s="1"/>
      <c r="G26" s="1" t="s">
        <v>134</v>
      </c>
      <c r="H26" s="2">
        <v>2723.2</v>
      </c>
      <c r="I26" s="3"/>
      <c r="J26" s="2">
        <v>0</v>
      </c>
      <c r="K26" s="3"/>
      <c r="L26" s="2">
        <v>-18.440000000000001</v>
      </c>
      <c r="M26" s="3"/>
      <c r="N26" s="2">
        <v>264.39</v>
      </c>
      <c r="O26" s="3"/>
      <c r="P26" s="2">
        <v>-232.88</v>
      </c>
      <c r="Q26" s="3"/>
      <c r="R26" s="2">
        <v>0</v>
      </c>
      <c r="S26" s="3"/>
      <c r="T26" s="2">
        <v>0</v>
      </c>
      <c r="U26" s="3"/>
      <c r="V26" s="2">
        <v>139.04</v>
      </c>
      <c r="W26" s="3"/>
      <c r="X26" s="2">
        <v>0</v>
      </c>
      <c r="Y26" s="3"/>
      <c r="Z26" s="2">
        <v>0</v>
      </c>
      <c r="AA26" s="3"/>
      <c r="AB26" s="2">
        <v>0</v>
      </c>
      <c r="AC26" s="3"/>
      <c r="AD26" s="2">
        <v>0</v>
      </c>
      <c r="AE26" s="3"/>
      <c r="AF26" s="2">
        <f t="shared" si="1"/>
        <v>2875.31</v>
      </c>
    </row>
    <row r="27" spans="1:32" x14ac:dyDescent="0.25">
      <c r="A27" s="1"/>
      <c r="B27" s="1"/>
      <c r="C27" s="1"/>
      <c r="D27" s="1"/>
      <c r="E27" s="1"/>
      <c r="F27" s="1"/>
      <c r="G27" s="1" t="s">
        <v>135</v>
      </c>
      <c r="H27" s="2">
        <v>9150</v>
      </c>
      <c r="I27" s="3"/>
      <c r="J27" s="2">
        <v>2600</v>
      </c>
      <c r="K27" s="3"/>
      <c r="L27" s="2">
        <v>25600</v>
      </c>
      <c r="M27" s="3"/>
      <c r="N27" s="2">
        <v>12100</v>
      </c>
      <c r="O27" s="3"/>
      <c r="P27" s="2">
        <v>6750</v>
      </c>
      <c r="Q27" s="3"/>
      <c r="R27" s="2">
        <v>3365.07</v>
      </c>
      <c r="S27" s="3"/>
      <c r="T27" s="2">
        <v>5150</v>
      </c>
      <c r="U27" s="3"/>
      <c r="V27" s="2">
        <v>4550</v>
      </c>
      <c r="W27" s="3"/>
      <c r="X27" s="2">
        <v>5281.64</v>
      </c>
      <c r="Y27" s="3"/>
      <c r="Z27" s="2">
        <v>5015.8500000000004</v>
      </c>
      <c r="AA27" s="3"/>
      <c r="AB27" s="2">
        <v>8495.34</v>
      </c>
      <c r="AC27" s="3"/>
      <c r="AD27" s="2">
        <v>100</v>
      </c>
      <c r="AE27" s="3"/>
      <c r="AF27" s="2">
        <f t="shared" si="1"/>
        <v>88157.9</v>
      </c>
    </row>
    <row r="28" spans="1:32" x14ac:dyDescent="0.25">
      <c r="A28" s="1"/>
      <c r="B28" s="1"/>
      <c r="C28" s="1"/>
      <c r="D28" s="1"/>
      <c r="E28" s="1"/>
      <c r="F28" s="1"/>
      <c r="G28" s="1" t="s">
        <v>136</v>
      </c>
      <c r="H28" s="2">
        <v>600</v>
      </c>
      <c r="I28" s="3"/>
      <c r="J28" s="2">
        <v>600</v>
      </c>
      <c r="K28" s="3"/>
      <c r="L28" s="2">
        <v>0</v>
      </c>
      <c r="M28" s="3"/>
      <c r="N28" s="2">
        <v>0</v>
      </c>
      <c r="O28" s="3"/>
      <c r="P28" s="2">
        <v>200</v>
      </c>
      <c r="Q28" s="3"/>
      <c r="R28" s="2">
        <v>400</v>
      </c>
      <c r="S28" s="3"/>
      <c r="T28" s="2">
        <v>0</v>
      </c>
      <c r="U28" s="3"/>
      <c r="V28" s="2">
        <v>0</v>
      </c>
      <c r="W28" s="3"/>
      <c r="X28" s="2">
        <v>0</v>
      </c>
      <c r="Y28" s="3"/>
      <c r="Z28" s="2">
        <v>0</v>
      </c>
      <c r="AA28" s="3"/>
      <c r="AB28" s="2">
        <v>0</v>
      </c>
      <c r="AC28" s="3"/>
      <c r="AD28" s="2">
        <v>0</v>
      </c>
      <c r="AE28" s="3"/>
      <c r="AF28" s="2">
        <f t="shared" si="1"/>
        <v>1800</v>
      </c>
    </row>
    <row r="29" spans="1:32" ht="15.75" thickBot="1" x14ac:dyDescent="0.3">
      <c r="A29" s="1"/>
      <c r="B29" s="1"/>
      <c r="C29" s="1"/>
      <c r="D29" s="1"/>
      <c r="E29" s="1"/>
      <c r="F29" s="1"/>
      <c r="G29" s="1" t="s">
        <v>137</v>
      </c>
      <c r="H29" s="4">
        <v>0</v>
      </c>
      <c r="I29" s="3"/>
      <c r="J29" s="4">
        <v>0</v>
      </c>
      <c r="K29" s="3"/>
      <c r="L29" s="4">
        <v>125</v>
      </c>
      <c r="M29" s="3"/>
      <c r="N29" s="4">
        <v>0</v>
      </c>
      <c r="O29" s="3"/>
      <c r="P29" s="4">
        <v>0</v>
      </c>
      <c r="Q29" s="3"/>
      <c r="R29" s="4">
        <v>0</v>
      </c>
      <c r="S29" s="3"/>
      <c r="T29" s="4">
        <v>0</v>
      </c>
      <c r="U29" s="3"/>
      <c r="V29" s="4">
        <v>0</v>
      </c>
      <c r="W29" s="3"/>
      <c r="X29" s="4">
        <v>0</v>
      </c>
      <c r="Y29" s="3"/>
      <c r="Z29" s="4">
        <v>0</v>
      </c>
      <c r="AA29" s="3"/>
      <c r="AB29" s="4">
        <v>0</v>
      </c>
      <c r="AC29" s="3"/>
      <c r="AD29" s="4">
        <v>0</v>
      </c>
      <c r="AE29" s="3"/>
      <c r="AF29" s="4">
        <f t="shared" si="1"/>
        <v>125</v>
      </c>
    </row>
    <row r="30" spans="1:32" ht="15.75" thickBot="1" x14ac:dyDescent="0.3">
      <c r="A30" s="1"/>
      <c r="B30" s="1"/>
      <c r="C30" s="1"/>
      <c r="D30" s="1"/>
      <c r="E30" s="1"/>
      <c r="F30" s="1" t="s">
        <v>138</v>
      </c>
      <c r="G30" s="1"/>
      <c r="H30" s="6">
        <f>ROUND(SUM(H24:H29),5)</f>
        <v>12315.7</v>
      </c>
      <c r="I30" s="3"/>
      <c r="J30" s="6">
        <f>ROUND(SUM(J24:J29),5)</f>
        <v>3200</v>
      </c>
      <c r="K30" s="3"/>
      <c r="L30" s="6">
        <f>ROUND(SUM(L24:L29),5)</f>
        <v>25706.560000000001</v>
      </c>
      <c r="M30" s="3"/>
      <c r="N30" s="6">
        <f>ROUND(SUM(N24:N29),5)</f>
        <v>12364.39</v>
      </c>
      <c r="O30" s="3"/>
      <c r="P30" s="6">
        <f>ROUND(SUM(P24:P29),5)</f>
        <v>6717.12</v>
      </c>
      <c r="Q30" s="3"/>
      <c r="R30" s="6">
        <f>ROUND(SUM(R24:R29),5)</f>
        <v>3765.07</v>
      </c>
      <c r="S30" s="3"/>
      <c r="T30" s="6">
        <f>ROUND(SUM(T24:T29),5)</f>
        <v>5150</v>
      </c>
      <c r="U30" s="3"/>
      <c r="V30" s="6">
        <f>ROUND(SUM(V24:V29),5)</f>
        <v>4689.04</v>
      </c>
      <c r="W30" s="3"/>
      <c r="X30" s="6">
        <f>ROUND(SUM(X24:X29),5)</f>
        <v>5281.64</v>
      </c>
      <c r="Y30" s="3"/>
      <c r="Z30" s="6">
        <f>ROUND(SUM(Z24:Z29),5)</f>
        <v>5173.3500000000004</v>
      </c>
      <c r="AA30" s="3"/>
      <c r="AB30" s="6">
        <f>ROUND(SUM(AB24:AB29),5)</f>
        <v>8495.34</v>
      </c>
      <c r="AC30" s="3"/>
      <c r="AD30" s="6">
        <f>ROUND(SUM(AD24:AD29),5)</f>
        <v>100</v>
      </c>
      <c r="AE30" s="3"/>
      <c r="AF30" s="6">
        <f t="shared" si="1"/>
        <v>92958.21</v>
      </c>
    </row>
    <row r="31" spans="1:32" x14ac:dyDescent="0.25">
      <c r="A31" s="1"/>
      <c r="B31" s="1"/>
      <c r="C31" s="1"/>
      <c r="D31" s="1"/>
      <c r="E31" s="1" t="s">
        <v>139</v>
      </c>
      <c r="F31" s="1"/>
      <c r="G31" s="1"/>
      <c r="H31" s="2">
        <f>ROUND(SUM(H16:H19)+H23+H30,5)</f>
        <v>12315.7</v>
      </c>
      <c r="I31" s="3"/>
      <c r="J31" s="2">
        <f>ROUND(SUM(J16:J19)+J23+J30,5)</f>
        <v>3627.87</v>
      </c>
      <c r="K31" s="3"/>
      <c r="L31" s="2">
        <f>ROUND(SUM(L16:L19)+L23+L30,5)</f>
        <v>26241.89</v>
      </c>
      <c r="M31" s="3"/>
      <c r="N31" s="2">
        <f>ROUND(SUM(N16:N19)+N23+N30,5)</f>
        <v>13081.74</v>
      </c>
      <c r="O31" s="3"/>
      <c r="P31" s="2">
        <f>ROUND(SUM(P16:P19)+P23+P30,5)</f>
        <v>13744.9</v>
      </c>
      <c r="Q31" s="3"/>
      <c r="R31" s="2">
        <f>ROUND(SUM(R16:R19)+R23+R30,5)</f>
        <v>4068.37</v>
      </c>
      <c r="S31" s="3"/>
      <c r="T31" s="2">
        <f>ROUND(SUM(T16:T19)+T23+T30,5)</f>
        <v>5327</v>
      </c>
      <c r="U31" s="3"/>
      <c r="V31" s="2">
        <f>ROUND(SUM(V16:V19)+V23+V30,5)</f>
        <v>4689.04</v>
      </c>
      <c r="W31" s="3"/>
      <c r="X31" s="2">
        <f>ROUND(SUM(X16:X19)+X23+X30,5)</f>
        <v>5338.64</v>
      </c>
      <c r="Y31" s="3"/>
      <c r="Z31" s="2">
        <f>ROUND(SUM(Z16:Z19)+Z23+Z30,5)</f>
        <v>17234.18</v>
      </c>
      <c r="AA31" s="3"/>
      <c r="AB31" s="2">
        <f>ROUND(SUM(AB16:AB19)+AB23+AB30,5)</f>
        <v>25145.3</v>
      </c>
      <c r="AC31" s="3"/>
      <c r="AD31" s="2">
        <f>ROUND(SUM(AD16:AD19)+AD23+AD30,5)</f>
        <v>6917.72</v>
      </c>
      <c r="AE31" s="3"/>
      <c r="AF31" s="2">
        <f t="shared" si="1"/>
        <v>137732.35</v>
      </c>
    </row>
    <row r="32" spans="1:32" x14ac:dyDescent="0.25">
      <c r="A32" s="1"/>
      <c r="B32" s="1"/>
      <c r="C32" s="1"/>
      <c r="D32" s="1"/>
      <c r="E32" s="1" t="s">
        <v>140</v>
      </c>
      <c r="F32" s="1"/>
      <c r="G32" s="1"/>
      <c r="H32" s="2">
        <v>175</v>
      </c>
      <c r="I32" s="3"/>
      <c r="J32" s="2">
        <v>175</v>
      </c>
      <c r="K32" s="3"/>
      <c r="L32" s="2">
        <v>175</v>
      </c>
      <c r="M32" s="3"/>
      <c r="N32" s="2">
        <v>175</v>
      </c>
      <c r="O32" s="3"/>
      <c r="P32" s="2">
        <v>175</v>
      </c>
      <c r="Q32" s="3"/>
      <c r="R32" s="2">
        <v>175</v>
      </c>
      <c r="S32" s="3"/>
      <c r="T32" s="2">
        <v>175</v>
      </c>
      <c r="U32" s="3"/>
      <c r="V32" s="2">
        <v>175</v>
      </c>
      <c r="W32" s="3"/>
      <c r="X32" s="2">
        <v>175</v>
      </c>
      <c r="Y32" s="3"/>
      <c r="Z32" s="2">
        <v>175</v>
      </c>
      <c r="AA32" s="3"/>
      <c r="AB32" s="2">
        <v>175</v>
      </c>
      <c r="AC32" s="3"/>
      <c r="AD32" s="2">
        <v>175</v>
      </c>
      <c r="AE32" s="3"/>
      <c r="AF32" s="2">
        <f t="shared" si="1"/>
        <v>2100</v>
      </c>
    </row>
    <row r="33" spans="1:32" ht="15.75" thickBot="1" x14ac:dyDescent="0.3">
      <c r="A33" s="1"/>
      <c r="B33" s="1"/>
      <c r="C33" s="1"/>
      <c r="D33" s="1"/>
      <c r="E33" s="1" t="s">
        <v>141</v>
      </c>
      <c r="F33" s="1"/>
      <c r="G33" s="1"/>
      <c r="H33" s="7">
        <v>75.91</v>
      </c>
      <c r="I33" s="3"/>
      <c r="J33" s="7">
        <v>9.73</v>
      </c>
      <c r="K33" s="3"/>
      <c r="L33" s="7">
        <v>80.540000000000006</v>
      </c>
      <c r="M33" s="3"/>
      <c r="N33" s="7">
        <v>27.03</v>
      </c>
      <c r="O33" s="3"/>
      <c r="P33" s="7">
        <v>27.95</v>
      </c>
      <c r="Q33" s="3"/>
      <c r="R33" s="7">
        <v>27.96</v>
      </c>
      <c r="S33" s="3"/>
      <c r="T33" s="7">
        <v>26.17</v>
      </c>
      <c r="U33" s="3"/>
      <c r="V33" s="7">
        <v>8.82</v>
      </c>
      <c r="W33" s="3"/>
      <c r="X33" s="7">
        <v>36.869999999999997</v>
      </c>
      <c r="Y33" s="3"/>
      <c r="Z33" s="7">
        <v>16.260000000000002</v>
      </c>
      <c r="AA33" s="3"/>
      <c r="AB33" s="7">
        <v>15.19</v>
      </c>
      <c r="AC33" s="3"/>
      <c r="AD33" s="7">
        <v>17.899999999999999</v>
      </c>
      <c r="AE33" s="3"/>
      <c r="AF33" s="7">
        <f t="shared" si="1"/>
        <v>370.33</v>
      </c>
    </row>
    <row r="34" spans="1:32" x14ac:dyDescent="0.25">
      <c r="A34" s="1"/>
      <c r="B34" s="1"/>
      <c r="C34" s="1"/>
      <c r="D34" s="1" t="s">
        <v>142</v>
      </c>
      <c r="E34" s="1"/>
      <c r="F34" s="1"/>
      <c r="G34" s="1"/>
      <c r="H34" s="2">
        <f>ROUND(H3+H8+H15+SUM(H31:H33),5)</f>
        <v>77645.19</v>
      </c>
      <c r="I34" s="3"/>
      <c r="J34" s="2">
        <f>ROUND(J3+J8+J15+SUM(J31:J33),5)</f>
        <v>34533.699999999997</v>
      </c>
      <c r="K34" s="3"/>
      <c r="L34" s="2">
        <f>ROUND(L3+L8+L15+SUM(L31:L33),5)</f>
        <v>87335.34</v>
      </c>
      <c r="M34" s="3"/>
      <c r="N34" s="2">
        <f>ROUND(N3+N8+N15+SUM(N31:N33),5)</f>
        <v>60999.6</v>
      </c>
      <c r="O34" s="3"/>
      <c r="P34" s="2">
        <f>ROUND(P3+P8+P15+SUM(P31:P33),5)</f>
        <v>20418.03</v>
      </c>
      <c r="Q34" s="3"/>
      <c r="R34" s="2">
        <f>ROUND(R3+R8+R15+SUM(R31:R33),5)</f>
        <v>42447.23</v>
      </c>
      <c r="S34" s="3"/>
      <c r="T34" s="2">
        <f>ROUND(T3+T8+T15+SUM(T31:T33),5)</f>
        <v>11690.96</v>
      </c>
      <c r="U34" s="3"/>
      <c r="V34" s="2">
        <f>ROUND(V3+V8+V15+SUM(V31:V33),5)</f>
        <v>15626.22</v>
      </c>
      <c r="W34" s="3"/>
      <c r="X34" s="2">
        <f>ROUND(X3+X8+X15+SUM(X31:X33),5)</f>
        <v>61791.59</v>
      </c>
      <c r="Y34" s="3"/>
      <c r="Z34" s="2">
        <f>ROUND(Z3+Z8+Z15+SUM(Z31:Z33),5)</f>
        <v>27151.37</v>
      </c>
      <c r="AA34" s="3"/>
      <c r="AB34" s="2">
        <f>ROUND(AB3+AB8+AB15+SUM(AB31:AB33),5)</f>
        <v>34894.94</v>
      </c>
      <c r="AC34" s="3"/>
      <c r="AD34" s="2">
        <f>ROUND(AD3+AD8+AD15+SUM(AD31:AD33),5)</f>
        <v>35712.75</v>
      </c>
      <c r="AE34" s="3"/>
      <c r="AF34" s="2">
        <f t="shared" si="1"/>
        <v>510246.92</v>
      </c>
    </row>
    <row r="35" spans="1:32" x14ac:dyDescent="0.25">
      <c r="A35" s="1"/>
      <c r="B35" s="1"/>
      <c r="C35" s="1"/>
      <c r="D35" s="1" t="s">
        <v>143</v>
      </c>
      <c r="E35" s="1"/>
      <c r="F35" s="1"/>
      <c r="G35" s="1"/>
      <c r="H35" s="2"/>
      <c r="I35" s="3"/>
      <c r="J35" s="2"/>
      <c r="K35" s="3"/>
      <c r="L35" s="2"/>
      <c r="M35" s="3"/>
      <c r="N35" s="2"/>
      <c r="O35" s="3"/>
      <c r="P35" s="2"/>
      <c r="Q35" s="3"/>
      <c r="R35" s="2"/>
      <c r="S35" s="3"/>
      <c r="T35" s="2"/>
      <c r="U35" s="3"/>
      <c r="V35" s="2"/>
      <c r="W35" s="3"/>
      <c r="X35" s="2"/>
      <c r="Y35" s="3"/>
      <c r="Z35" s="2"/>
      <c r="AA35" s="3"/>
      <c r="AB35" s="2"/>
      <c r="AC35" s="3"/>
      <c r="AD35" s="2"/>
      <c r="AE35" s="3"/>
      <c r="AF35" s="2"/>
    </row>
    <row r="36" spans="1:32" ht="15.75" thickBot="1" x14ac:dyDescent="0.3">
      <c r="A36" s="1"/>
      <c r="B36" s="1"/>
      <c r="C36" s="1"/>
      <c r="D36" s="1"/>
      <c r="E36" s="1" t="s">
        <v>144</v>
      </c>
      <c r="F36" s="1"/>
      <c r="G36" s="1"/>
      <c r="H36" s="4">
        <v>0</v>
      </c>
      <c r="I36" s="3"/>
      <c r="J36" s="4">
        <v>1.71</v>
      </c>
      <c r="K36" s="3"/>
      <c r="L36" s="4">
        <v>6.83</v>
      </c>
      <c r="M36" s="3"/>
      <c r="N36" s="4">
        <v>35.79</v>
      </c>
      <c r="O36" s="3"/>
      <c r="P36" s="4">
        <v>0</v>
      </c>
      <c r="Q36" s="3"/>
      <c r="R36" s="4">
        <v>0</v>
      </c>
      <c r="S36" s="3"/>
      <c r="T36" s="4">
        <v>15.36</v>
      </c>
      <c r="U36" s="3"/>
      <c r="V36" s="4">
        <v>0</v>
      </c>
      <c r="W36" s="3"/>
      <c r="X36" s="4">
        <v>2.7</v>
      </c>
      <c r="Y36" s="3"/>
      <c r="Z36" s="4">
        <v>0.45</v>
      </c>
      <c r="AA36" s="3"/>
      <c r="AB36" s="4">
        <v>0</v>
      </c>
      <c r="AC36" s="3"/>
      <c r="AD36" s="4">
        <v>6.81</v>
      </c>
      <c r="AE36" s="3"/>
      <c r="AF36" s="4">
        <f>ROUND(SUM(H36:AD36),5)</f>
        <v>69.650000000000006</v>
      </c>
    </row>
    <row r="37" spans="1:32" ht="15.75" thickBot="1" x14ac:dyDescent="0.3">
      <c r="A37" s="1"/>
      <c r="B37" s="1"/>
      <c r="C37" s="1"/>
      <c r="D37" s="1" t="s">
        <v>145</v>
      </c>
      <c r="E37" s="1"/>
      <c r="F37" s="1"/>
      <c r="G37" s="1"/>
      <c r="H37" s="6">
        <f>ROUND(SUM(H35:H36),5)</f>
        <v>0</v>
      </c>
      <c r="I37" s="3"/>
      <c r="J37" s="6">
        <f>ROUND(SUM(J35:J36),5)</f>
        <v>1.71</v>
      </c>
      <c r="K37" s="3"/>
      <c r="L37" s="6">
        <f>ROUND(SUM(L35:L36),5)</f>
        <v>6.83</v>
      </c>
      <c r="M37" s="3"/>
      <c r="N37" s="6">
        <f>ROUND(SUM(N35:N36),5)</f>
        <v>35.79</v>
      </c>
      <c r="O37" s="3"/>
      <c r="P37" s="6">
        <f>ROUND(SUM(P35:P36),5)</f>
        <v>0</v>
      </c>
      <c r="Q37" s="3"/>
      <c r="R37" s="6">
        <f>ROUND(SUM(R35:R36),5)</f>
        <v>0</v>
      </c>
      <c r="S37" s="3"/>
      <c r="T37" s="6">
        <f>ROUND(SUM(T35:T36),5)</f>
        <v>15.36</v>
      </c>
      <c r="U37" s="3"/>
      <c r="V37" s="6">
        <f>ROUND(SUM(V35:V36),5)</f>
        <v>0</v>
      </c>
      <c r="W37" s="3"/>
      <c r="X37" s="6">
        <f>ROUND(SUM(X35:X36),5)</f>
        <v>2.7</v>
      </c>
      <c r="Y37" s="3"/>
      <c r="Z37" s="6">
        <f>ROUND(SUM(Z35:Z36),5)</f>
        <v>0.45</v>
      </c>
      <c r="AA37" s="3"/>
      <c r="AB37" s="6">
        <f>ROUND(SUM(AB35:AB36),5)</f>
        <v>0</v>
      </c>
      <c r="AC37" s="3"/>
      <c r="AD37" s="6">
        <f>ROUND(SUM(AD35:AD36),5)</f>
        <v>6.81</v>
      </c>
      <c r="AE37" s="3"/>
      <c r="AF37" s="6">
        <f>ROUND(SUM(H37:AD37),5)</f>
        <v>69.650000000000006</v>
      </c>
    </row>
    <row r="38" spans="1:32" x14ac:dyDescent="0.25">
      <c r="A38" s="1"/>
      <c r="B38" s="1"/>
      <c r="C38" s="1" t="s">
        <v>146</v>
      </c>
      <c r="D38" s="1"/>
      <c r="E38" s="1"/>
      <c r="F38" s="1"/>
      <c r="G38" s="1"/>
      <c r="H38" s="2">
        <f>ROUND(H34-H37,5)</f>
        <v>77645.19</v>
      </c>
      <c r="I38" s="3"/>
      <c r="J38" s="2">
        <f>ROUND(J34-J37,5)</f>
        <v>34531.99</v>
      </c>
      <c r="K38" s="3"/>
      <c r="L38" s="2">
        <f>ROUND(L34-L37,5)</f>
        <v>87328.51</v>
      </c>
      <c r="M38" s="3"/>
      <c r="N38" s="2">
        <f>ROUND(N34-N37,5)</f>
        <v>60963.81</v>
      </c>
      <c r="O38" s="3"/>
      <c r="P38" s="2">
        <f>ROUND(P34-P37,5)</f>
        <v>20418.03</v>
      </c>
      <c r="Q38" s="3"/>
      <c r="R38" s="2">
        <f>ROUND(R34-R37,5)</f>
        <v>42447.23</v>
      </c>
      <c r="S38" s="3"/>
      <c r="T38" s="2">
        <f>ROUND(T34-T37,5)</f>
        <v>11675.6</v>
      </c>
      <c r="U38" s="3"/>
      <c r="V38" s="2">
        <f>ROUND(V34-V37,5)</f>
        <v>15626.22</v>
      </c>
      <c r="W38" s="3"/>
      <c r="X38" s="2">
        <f>ROUND(X34-X37,5)</f>
        <v>61788.89</v>
      </c>
      <c r="Y38" s="3"/>
      <c r="Z38" s="2">
        <f>ROUND(Z34-Z37,5)</f>
        <v>27150.92</v>
      </c>
      <c r="AA38" s="3"/>
      <c r="AB38" s="2">
        <f>ROUND(AB34-AB37,5)</f>
        <v>34894.94</v>
      </c>
      <c r="AC38" s="3"/>
      <c r="AD38" s="2">
        <f>ROUND(AD34-AD37,5)</f>
        <v>35705.94</v>
      </c>
      <c r="AE38" s="3"/>
      <c r="AF38" s="2">
        <f>ROUND(SUM(H38:AD38),5)</f>
        <v>510177.27</v>
      </c>
    </row>
    <row r="39" spans="1:32" x14ac:dyDescent="0.25">
      <c r="A39" s="1"/>
      <c r="B39" s="1"/>
      <c r="C39" s="1"/>
      <c r="D39" s="1" t="s">
        <v>147</v>
      </c>
      <c r="E39" s="1"/>
      <c r="F39" s="1"/>
      <c r="G39" s="1"/>
      <c r="H39" s="2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  <c r="T39" s="2"/>
      <c r="U39" s="3"/>
      <c r="V39" s="2"/>
      <c r="W39" s="3"/>
      <c r="X39" s="2"/>
      <c r="Y39" s="3"/>
      <c r="Z39" s="2"/>
      <c r="AA39" s="3"/>
      <c r="AB39" s="2"/>
      <c r="AC39" s="3"/>
      <c r="AD39" s="2"/>
      <c r="AE39" s="3"/>
      <c r="AF39" s="2"/>
    </row>
    <row r="40" spans="1:32" x14ac:dyDescent="0.25">
      <c r="A40" s="1"/>
      <c r="B40" s="1"/>
      <c r="C40" s="1"/>
      <c r="D40" s="1"/>
      <c r="E40" s="1" t="s">
        <v>148</v>
      </c>
      <c r="F40" s="1"/>
      <c r="G40" s="1"/>
      <c r="H40" s="2">
        <v>27107.84</v>
      </c>
      <c r="I40" s="3"/>
      <c r="J40" s="2">
        <v>22301.25</v>
      </c>
      <c r="K40" s="3"/>
      <c r="L40" s="2">
        <v>25934.45</v>
      </c>
      <c r="M40" s="3"/>
      <c r="N40" s="2">
        <v>25123.67</v>
      </c>
      <c r="O40" s="3"/>
      <c r="P40" s="2">
        <v>16379.81</v>
      </c>
      <c r="Q40" s="3"/>
      <c r="R40" s="2">
        <v>23954.76</v>
      </c>
      <c r="S40" s="3"/>
      <c r="T40" s="2">
        <v>24359.040000000001</v>
      </c>
      <c r="U40" s="3"/>
      <c r="V40" s="2">
        <v>21602.91</v>
      </c>
      <c r="W40" s="3"/>
      <c r="X40" s="2">
        <v>23249.87</v>
      </c>
      <c r="Y40" s="3"/>
      <c r="Z40" s="2">
        <v>21644.07</v>
      </c>
      <c r="AA40" s="3"/>
      <c r="AB40" s="2">
        <v>21699.119999999999</v>
      </c>
      <c r="AC40" s="3"/>
      <c r="AD40" s="2">
        <v>22168.18</v>
      </c>
      <c r="AE40" s="3"/>
      <c r="AF40" s="2">
        <f t="shared" ref="AF40:AF59" si="2">ROUND(SUM(H40:AD40),5)</f>
        <v>275524.96999999997</v>
      </c>
    </row>
    <row r="41" spans="1:32" x14ac:dyDescent="0.25">
      <c r="A41" s="1"/>
      <c r="B41" s="1"/>
      <c r="C41" s="1"/>
      <c r="D41" s="1"/>
      <c r="E41" s="1" t="s">
        <v>150</v>
      </c>
      <c r="F41" s="1"/>
      <c r="G41" s="1"/>
      <c r="H41" s="2">
        <v>545.48</v>
      </c>
      <c r="I41" s="3"/>
      <c r="J41" s="2">
        <v>524.28</v>
      </c>
      <c r="K41" s="3"/>
      <c r="L41" s="2">
        <v>725.15</v>
      </c>
      <c r="M41" s="3"/>
      <c r="N41" s="2">
        <v>1276.3699999999999</v>
      </c>
      <c r="O41" s="3"/>
      <c r="P41" s="2">
        <v>2109.61</v>
      </c>
      <c r="Q41" s="3"/>
      <c r="R41" s="2">
        <v>412.38</v>
      </c>
      <c r="S41" s="3"/>
      <c r="T41" s="2">
        <v>1301.51</v>
      </c>
      <c r="U41" s="3"/>
      <c r="V41" s="2">
        <v>713.68</v>
      </c>
      <c r="W41" s="3"/>
      <c r="X41" s="2">
        <v>376.07</v>
      </c>
      <c r="Y41" s="3"/>
      <c r="Z41" s="2">
        <v>634.5</v>
      </c>
      <c r="AA41" s="3"/>
      <c r="AB41" s="2">
        <v>659.92</v>
      </c>
      <c r="AC41" s="3"/>
      <c r="AD41" s="2">
        <v>909.8</v>
      </c>
      <c r="AE41" s="3"/>
      <c r="AF41" s="2">
        <f t="shared" si="2"/>
        <v>10188.75</v>
      </c>
    </row>
    <row r="42" spans="1:32" x14ac:dyDescent="0.25">
      <c r="A42" s="1"/>
      <c r="B42" s="1"/>
      <c r="C42" s="1"/>
      <c r="D42" s="1"/>
      <c r="E42" s="1" t="s">
        <v>151</v>
      </c>
      <c r="F42" s="1"/>
      <c r="G42" s="1"/>
      <c r="H42" s="2">
        <v>1583.97</v>
      </c>
      <c r="I42" s="3"/>
      <c r="J42" s="2">
        <v>656.88</v>
      </c>
      <c r="K42" s="3"/>
      <c r="L42" s="2">
        <v>2399.23</v>
      </c>
      <c r="M42" s="3"/>
      <c r="N42" s="2">
        <v>4174.53</v>
      </c>
      <c r="O42" s="3"/>
      <c r="P42" s="2">
        <v>412.5</v>
      </c>
      <c r="Q42" s="3"/>
      <c r="R42" s="2">
        <v>-2446.73</v>
      </c>
      <c r="S42" s="3"/>
      <c r="T42" s="2">
        <v>860</v>
      </c>
      <c r="U42" s="3"/>
      <c r="V42" s="2">
        <v>257.5</v>
      </c>
      <c r="W42" s="3"/>
      <c r="X42" s="2">
        <v>85</v>
      </c>
      <c r="Y42" s="3"/>
      <c r="Z42" s="2">
        <v>0</v>
      </c>
      <c r="AA42" s="3"/>
      <c r="AB42" s="2">
        <v>0</v>
      </c>
      <c r="AC42" s="3"/>
      <c r="AD42" s="2">
        <v>0</v>
      </c>
      <c r="AE42" s="3"/>
      <c r="AF42" s="2">
        <f t="shared" si="2"/>
        <v>7982.88</v>
      </c>
    </row>
    <row r="43" spans="1:32" x14ac:dyDescent="0.25">
      <c r="A43" s="1"/>
      <c r="B43" s="1"/>
      <c r="C43" s="1"/>
      <c r="D43" s="1"/>
      <c r="E43" s="1" t="s">
        <v>152</v>
      </c>
      <c r="F43" s="1"/>
      <c r="G43" s="1"/>
      <c r="H43" s="2">
        <v>0</v>
      </c>
      <c r="I43" s="3"/>
      <c r="J43" s="2">
        <v>0</v>
      </c>
      <c r="K43" s="3"/>
      <c r="L43" s="2">
        <v>0</v>
      </c>
      <c r="M43" s="3"/>
      <c r="N43" s="2">
        <v>0</v>
      </c>
      <c r="O43" s="3"/>
      <c r="P43" s="2">
        <v>205.86</v>
      </c>
      <c r="Q43" s="3"/>
      <c r="R43" s="2">
        <v>437.73</v>
      </c>
      <c r="S43" s="3"/>
      <c r="T43" s="2">
        <v>105.93</v>
      </c>
      <c r="U43" s="3"/>
      <c r="V43" s="2">
        <v>97.89</v>
      </c>
      <c r="W43" s="3"/>
      <c r="X43" s="2">
        <v>90.01</v>
      </c>
      <c r="Y43" s="3"/>
      <c r="Z43" s="2">
        <v>36.96</v>
      </c>
      <c r="AA43" s="3"/>
      <c r="AB43" s="2">
        <v>0</v>
      </c>
      <c r="AC43" s="3"/>
      <c r="AD43" s="2">
        <v>0</v>
      </c>
      <c r="AE43" s="3"/>
      <c r="AF43" s="2">
        <f t="shared" si="2"/>
        <v>974.38</v>
      </c>
    </row>
    <row r="44" spans="1:32" x14ac:dyDescent="0.25">
      <c r="A44" s="1"/>
      <c r="B44" s="1"/>
      <c r="C44" s="1"/>
      <c r="D44" s="1"/>
      <c r="E44" s="1" t="s">
        <v>153</v>
      </c>
      <c r="F44" s="1"/>
      <c r="G44" s="1"/>
      <c r="H44" s="2">
        <v>374.21</v>
      </c>
      <c r="I44" s="3"/>
      <c r="J44" s="2">
        <v>387.63</v>
      </c>
      <c r="K44" s="3"/>
      <c r="L44" s="2">
        <v>411.29</v>
      </c>
      <c r="M44" s="3"/>
      <c r="N44" s="2">
        <v>409</v>
      </c>
      <c r="O44" s="3"/>
      <c r="P44" s="2">
        <v>405.01</v>
      </c>
      <c r="Q44" s="3"/>
      <c r="R44" s="2">
        <v>415.92</v>
      </c>
      <c r="S44" s="3"/>
      <c r="T44" s="2">
        <v>424.45</v>
      </c>
      <c r="U44" s="3"/>
      <c r="V44" s="2">
        <v>207.66</v>
      </c>
      <c r="W44" s="3"/>
      <c r="X44" s="2">
        <v>157.22</v>
      </c>
      <c r="Y44" s="3"/>
      <c r="Z44" s="2">
        <v>134.34</v>
      </c>
      <c r="AA44" s="3"/>
      <c r="AB44" s="2">
        <v>132.82</v>
      </c>
      <c r="AC44" s="3"/>
      <c r="AD44" s="2">
        <v>136.28</v>
      </c>
      <c r="AE44" s="3"/>
      <c r="AF44" s="2">
        <f t="shared" si="2"/>
        <v>3595.83</v>
      </c>
    </row>
    <row r="45" spans="1:32" x14ac:dyDescent="0.25">
      <c r="A45" s="1"/>
      <c r="B45" s="1"/>
      <c r="C45" s="1"/>
      <c r="D45" s="1"/>
      <c r="E45" s="1" t="s">
        <v>154</v>
      </c>
      <c r="F45" s="1"/>
      <c r="G45" s="1"/>
      <c r="H45" s="2">
        <v>133.03</v>
      </c>
      <c r="I45" s="3"/>
      <c r="J45" s="2">
        <v>68.66</v>
      </c>
      <c r="K45" s="3"/>
      <c r="L45" s="2">
        <v>62.28</v>
      </c>
      <c r="M45" s="3"/>
      <c r="N45" s="2">
        <v>51.6</v>
      </c>
      <c r="O45" s="3"/>
      <c r="P45" s="2">
        <v>155.15</v>
      </c>
      <c r="Q45" s="3"/>
      <c r="R45" s="2">
        <v>339.61</v>
      </c>
      <c r="S45" s="3"/>
      <c r="T45" s="2">
        <v>151.21</v>
      </c>
      <c r="U45" s="3"/>
      <c r="V45" s="2">
        <v>0</v>
      </c>
      <c r="W45" s="3"/>
      <c r="X45" s="2">
        <v>231.47</v>
      </c>
      <c r="Y45" s="3"/>
      <c r="Z45" s="2">
        <v>1715.18</v>
      </c>
      <c r="AA45" s="3"/>
      <c r="AB45" s="2">
        <v>103.02</v>
      </c>
      <c r="AC45" s="3"/>
      <c r="AD45" s="2">
        <v>8.5</v>
      </c>
      <c r="AE45" s="3"/>
      <c r="AF45" s="2">
        <f t="shared" si="2"/>
        <v>3019.71</v>
      </c>
    </row>
    <row r="46" spans="1:32" x14ac:dyDescent="0.25">
      <c r="A46" s="1"/>
      <c r="B46" s="1"/>
      <c r="C46" s="1"/>
      <c r="D46" s="1"/>
      <c r="E46" s="1" t="s">
        <v>155</v>
      </c>
      <c r="F46" s="1"/>
      <c r="G46" s="1"/>
      <c r="H46" s="2">
        <v>1393.91</v>
      </c>
      <c r="I46" s="3"/>
      <c r="J46" s="2">
        <v>1219.67</v>
      </c>
      <c r="K46" s="3"/>
      <c r="L46" s="2">
        <v>1306.79</v>
      </c>
      <c r="M46" s="3"/>
      <c r="N46" s="2">
        <v>1302.26</v>
      </c>
      <c r="O46" s="3"/>
      <c r="P46" s="2">
        <v>1302.26</v>
      </c>
      <c r="Q46" s="3"/>
      <c r="R46" s="2">
        <v>1302.26</v>
      </c>
      <c r="S46" s="3"/>
      <c r="T46" s="2">
        <v>1302.26</v>
      </c>
      <c r="U46" s="3"/>
      <c r="V46" s="2">
        <v>1267.8</v>
      </c>
      <c r="W46" s="3"/>
      <c r="X46" s="2">
        <v>1161.45</v>
      </c>
      <c r="Y46" s="3"/>
      <c r="Z46" s="2">
        <v>1161.45</v>
      </c>
      <c r="AA46" s="3"/>
      <c r="AB46" s="2">
        <v>1161.45</v>
      </c>
      <c r="AC46" s="3"/>
      <c r="AD46" s="2">
        <v>1161.45</v>
      </c>
      <c r="AE46" s="3"/>
      <c r="AF46" s="2">
        <f t="shared" si="2"/>
        <v>15043.01</v>
      </c>
    </row>
    <row r="47" spans="1:32" x14ac:dyDescent="0.25">
      <c r="A47" s="1"/>
      <c r="B47" s="1"/>
      <c r="C47" s="1"/>
      <c r="D47" s="1"/>
      <c r="E47" s="1" t="s">
        <v>156</v>
      </c>
      <c r="F47" s="1"/>
      <c r="G47" s="1"/>
      <c r="H47" s="2">
        <v>261.45</v>
      </c>
      <c r="I47" s="3"/>
      <c r="J47" s="2">
        <v>261.45</v>
      </c>
      <c r="K47" s="3"/>
      <c r="L47" s="2">
        <v>261.45</v>
      </c>
      <c r="M47" s="3"/>
      <c r="N47" s="2">
        <v>315.89999999999998</v>
      </c>
      <c r="O47" s="3"/>
      <c r="P47" s="2">
        <v>261.45</v>
      </c>
      <c r="Q47" s="3"/>
      <c r="R47" s="2">
        <v>261.45</v>
      </c>
      <c r="S47" s="3"/>
      <c r="T47" s="2">
        <v>261.45</v>
      </c>
      <c r="U47" s="3"/>
      <c r="V47" s="2">
        <v>248.92</v>
      </c>
      <c r="W47" s="3"/>
      <c r="X47" s="2">
        <v>214.82</v>
      </c>
      <c r="Y47" s="3"/>
      <c r="Z47" s="2">
        <v>214.82</v>
      </c>
      <c r="AA47" s="3"/>
      <c r="AB47" s="2">
        <v>214.82</v>
      </c>
      <c r="AC47" s="3"/>
      <c r="AD47" s="2">
        <v>214.82</v>
      </c>
      <c r="AE47" s="3"/>
      <c r="AF47" s="2">
        <f t="shared" si="2"/>
        <v>2992.8</v>
      </c>
    </row>
    <row r="48" spans="1:32" x14ac:dyDescent="0.25">
      <c r="A48" s="1"/>
      <c r="B48" s="1"/>
      <c r="C48" s="1"/>
      <c r="D48" s="1"/>
      <c r="E48" s="1" t="s">
        <v>157</v>
      </c>
      <c r="F48" s="1"/>
      <c r="G48" s="1"/>
      <c r="H48" s="2">
        <v>313.31</v>
      </c>
      <c r="I48" s="3"/>
      <c r="J48" s="2">
        <v>1002.48</v>
      </c>
      <c r="K48" s="3"/>
      <c r="L48" s="2">
        <v>1125.55</v>
      </c>
      <c r="M48" s="3"/>
      <c r="N48" s="2">
        <v>1092.46</v>
      </c>
      <c r="O48" s="3"/>
      <c r="P48" s="2">
        <v>1539.92</v>
      </c>
      <c r="Q48" s="3"/>
      <c r="R48" s="2">
        <v>2326.6799999999998</v>
      </c>
      <c r="S48" s="3"/>
      <c r="T48" s="2">
        <v>46.87</v>
      </c>
      <c r="U48" s="3"/>
      <c r="V48" s="2">
        <v>44.62</v>
      </c>
      <c r="W48" s="3"/>
      <c r="X48" s="2">
        <v>-196.13</v>
      </c>
      <c r="Y48" s="3"/>
      <c r="Z48" s="2">
        <v>-1540.14</v>
      </c>
      <c r="AA48" s="3"/>
      <c r="AB48" s="2">
        <v>43.76</v>
      </c>
      <c r="AC48" s="3"/>
      <c r="AD48" s="2">
        <v>43.76</v>
      </c>
      <c r="AE48" s="3"/>
      <c r="AF48" s="2">
        <f t="shared" si="2"/>
        <v>5843.14</v>
      </c>
    </row>
    <row r="49" spans="1:32" x14ac:dyDescent="0.25">
      <c r="A49" s="1"/>
      <c r="B49" s="1"/>
      <c r="C49" s="1"/>
      <c r="D49" s="1"/>
      <c r="E49" s="1" t="s">
        <v>158</v>
      </c>
      <c r="F49" s="1"/>
      <c r="G49" s="1"/>
      <c r="H49" s="2">
        <v>0</v>
      </c>
      <c r="I49" s="3"/>
      <c r="J49" s="2">
        <v>0</v>
      </c>
      <c r="K49" s="3"/>
      <c r="L49" s="2">
        <v>0</v>
      </c>
      <c r="M49" s="3"/>
      <c r="N49" s="2">
        <v>0</v>
      </c>
      <c r="O49" s="3"/>
      <c r="P49" s="2">
        <v>0</v>
      </c>
      <c r="Q49" s="3"/>
      <c r="R49" s="2">
        <v>125</v>
      </c>
      <c r="S49" s="3"/>
      <c r="T49" s="2">
        <v>0</v>
      </c>
      <c r="U49" s="3"/>
      <c r="V49" s="2">
        <v>20</v>
      </c>
      <c r="W49" s="3"/>
      <c r="X49" s="2">
        <v>200</v>
      </c>
      <c r="Y49" s="3"/>
      <c r="Z49" s="2">
        <v>0</v>
      </c>
      <c r="AA49" s="3"/>
      <c r="AB49" s="2">
        <v>700.9</v>
      </c>
      <c r="AC49" s="3"/>
      <c r="AD49" s="2">
        <v>355.22</v>
      </c>
      <c r="AE49" s="3"/>
      <c r="AF49" s="2">
        <f t="shared" si="2"/>
        <v>1401.12</v>
      </c>
    </row>
    <row r="50" spans="1:32" x14ac:dyDescent="0.25">
      <c r="A50" s="1"/>
      <c r="B50" s="1"/>
      <c r="C50" s="1"/>
      <c r="D50" s="1"/>
      <c r="E50" s="1" t="s">
        <v>159</v>
      </c>
      <c r="F50" s="1"/>
      <c r="G50" s="1"/>
      <c r="H50" s="2">
        <v>0</v>
      </c>
      <c r="I50" s="3"/>
      <c r="J50" s="2">
        <v>260</v>
      </c>
      <c r="K50" s="3"/>
      <c r="L50" s="2">
        <v>0</v>
      </c>
      <c r="M50" s="3"/>
      <c r="N50" s="2">
        <v>0</v>
      </c>
      <c r="O50" s="3"/>
      <c r="P50" s="2">
        <v>0</v>
      </c>
      <c r="Q50" s="3"/>
      <c r="R50" s="2">
        <v>0</v>
      </c>
      <c r="S50" s="3"/>
      <c r="T50" s="2">
        <v>0</v>
      </c>
      <c r="U50" s="3"/>
      <c r="V50" s="2">
        <v>0</v>
      </c>
      <c r="W50" s="3"/>
      <c r="X50" s="2">
        <v>0</v>
      </c>
      <c r="Y50" s="3"/>
      <c r="Z50" s="2">
        <v>0</v>
      </c>
      <c r="AA50" s="3"/>
      <c r="AB50" s="2">
        <v>0</v>
      </c>
      <c r="AC50" s="3"/>
      <c r="AD50" s="2">
        <v>0</v>
      </c>
      <c r="AE50" s="3"/>
      <c r="AF50" s="2">
        <f t="shared" si="2"/>
        <v>260</v>
      </c>
    </row>
    <row r="51" spans="1:32" x14ac:dyDescent="0.25">
      <c r="A51" s="1"/>
      <c r="B51" s="1"/>
      <c r="C51" s="1"/>
      <c r="D51" s="1"/>
      <c r="E51" s="1" t="s">
        <v>160</v>
      </c>
      <c r="F51" s="1"/>
      <c r="G51" s="1"/>
      <c r="H51" s="2">
        <v>314.93</v>
      </c>
      <c r="I51" s="3"/>
      <c r="J51" s="2">
        <v>314.93</v>
      </c>
      <c r="K51" s="3"/>
      <c r="L51" s="2">
        <v>314.89</v>
      </c>
      <c r="M51" s="3"/>
      <c r="N51" s="2">
        <v>335.44</v>
      </c>
      <c r="O51" s="3"/>
      <c r="P51" s="2">
        <v>7214.79</v>
      </c>
      <c r="Q51" s="3"/>
      <c r="R51" s="2">
        <v>483.89</v>
      </c>
      <c r="S51" s="3"/>
      <c r="T51" s="2">
        <v>335.42</v>
      </c>
      <c r="U51" s="3"/>
      <c r="V51" s="2">
        <v>341.48</v>
      </c>
      <c r="W51" s="3"/>
      <c r="X51" s="2">
        <v>341.48</v>
      </c>
      <c r="Y51" s="3"/>
      <c r="Z51" s="2">
        <v>341.48</v>
      </c>
      <c r="AA51" s="3"/>
      <c r="AB51" s="2">
        <v>341.48</v>
      </c>
      <c r="AC51" s="3"/>
      <c r="AD51" s="2">
        <v>341.48</v>
      </c>
      <c r="AE51" s="3"/>
      <c r="AF51" s="2">
        <f t="shared" si="2"/>
        <v>11021.69</v>
      </c>
    </row>
    <row r="52" spans="1:32" x14ac:dyDescent="0.25">
      <c r="A52" s="1"/>
      <c r="B52" s="1"/>
      <c r="C52" s="1"/>
      <c r="D52" s="1"/>
      <c r="E52" s="1" t="s">
        <v>161</v>
      </c>
      <c r="F52" s="1"/>
      <c r="G52" s="1"/>
      <c r="H52" s="2">
        <v>4752</v>
      </c>
      <c r="I52" s="3"/>
      <c r="J52" s="2">
        <v>0</v>
      </c>
      <c r="K52" s="3"/>
      <c r="L52" s="2">
        <v>0</v>
      </c>
      <c r="M52" s="3"/>
      <c r="N52" s="2">
        <v>0</v>
      </c>
      <c r="O52" s="3"/>
      <c r="P52" s="2">
        <v>0</v>
      </c>
      <c r="Q52" s="3"/>
      <c r="R52" s="2">
        <v>0</v>
      </c>
      <c r="S52" s="3"/>
      <c r="T52" s="2">
        <v>0</v>
      </c>
      <c r="U52" s="3"/>
      <c r="V52" s="2">
        <v>0</v>
      </c>
      <c r="W52" s="3"/>
      <c r="X52" s="2">
        <v>0</v>
      </c>
      <c r="Y52" s="3"/>
      <c r="Z52" s="2">
        <v>0</v>
      </c>
      <c r="AA52" s="3"/>
      <c r="AB52" s="2">
        <v>0</v>
      </c>
      <c r="AC52" s="3"/>
      <c r="AD52" s="2">
        <v>0</v>
      </c>
      <c r="AE52" s="3"/>
      <c r="AF52" s="2">
        <f t="shared" si="2"/>
        <v>4752</v>
      </c>
    </row>
    <row r="53" spans="1:32" x14ac:dyDescent="0.25">
      <c r="A53" s="1"/>
      <c r="B53" s="1"/>
      <c r="C53" s="1"/>
      <c r="D53" s="1"/>
      <c r="E53" s="1" t="s">
        <v>162</v>
      </c>
      <c r="F53" s="1"/>
      <c r="G53" s="1"/>
      <c r="H53" s="2">
        <v>1798.38</v>
      </c>
      <c r="I53" s="3"/>
      <c r="J53" s="2">
        <v>1396.58</v>
      </c>
      <c r="K53" s="3"/>
      <c r="L53" s="2">
        <v>1373.46</v>
      </c>
      <c r="M53" s="3"/>
      <c r="N53" s="2">
        <v>2931.46</v>
      </c>
      <c r="O53" s="3"/>
      <c r="P53" s="2">
        <v>1624.15</v>
      </c>
      <c r="Q53" s="3"/>
      <c r="R53" s="2">
        <v>1616.6</v>
      </c>
      <c r="S53" s="3"/>
      <c r="T53" s="2">
        <v>2062.4899999999998</v>
      </c>
      <c r="U53" s="3"/>
      <c r="V53" s="2">
        <v>1691.1</v>
      </c>
      <c r="W53" s="3"/>
      <c r="X53" s="2">
        <v>1462.36</v>
      </c>
      <c r="Y53" s="3"/>
      <c r="Z53" s="2">
        <v>1711.55</v>
      </c>
      <c r="AA53" s="3"/>
      <c r="AB53" s="2">
        <v>1852.74</v>
      </c>
      <c r="AC53" s="3"/>
      <c r="AD53" s="2">
        <v>2721.09</v>
      </c>
      <c r="AE53" s="3"/>
      <c r="AF53" s="2">
        <f t="shared" si="2"/>
        <v>22241.96</v>
      </c>
    </row>
    <row r="54" spans="1:32" x14ac:dyDescent="0.25">
      <c r="A54" s="1"/>
      <c r="B54" s="1"/>
      <c r="C54" s="1"/>
      <c r="D54" s="1"/>
      <c r="E54" s="1" t="s">
        <v>163</v>
      </c>
      <c r="F54" s="1"/>
      <c r="G54" s="1"/>
      <c r="H54" s="2">
        <v>112.27</v>
      </c>
      <c r="I54" s="3"/>
      <c r="J54" s="2">
        <v>1287.5</v>
      </c>
      <c r="K54" s="3"/>
      <c r="L54" s="2">
        <v>1317.56</v>
      </c>
      <c r="M54" s="3"/>
      <c r="N54" s="2">
        <v>4130</v>
      </c>
      <c r="O54" s="3"/>
      <c r="P54" s="2">
        <v>0</v>
      </c>
      <c r="Q54" s="3"/>
      <c r="R54" s="2">
        <v>6437.22</v>
      </c>
      <c r="S54" s="3"/>
      <c r="T54" s="2">
        <v>1550</v>
      </c>
      <c r="U54" s="3"/>
      <c r="V54" s="2">
        <v>3400</v>
      </c>
      <c r="W54" s="3"/>
      <c r="X54" s="2">
        <v>3509.03</v>
      </c>
      <c r="Y54" s="3"/>
      <c r="Z54" s="2">
        <v>1845.4</v>
      </c>
      <c r="AA54" s="3"/>
      <c r="AB54" s="2">
        <v>3617.78</v>
      </c>
      <c r="AC54" s="3"/>
      <c r="AD54" s="2">
        <v>186.42</v>
      </c>
      <c r="AE54" s="3"/>
      <c r="AF54" s="2">
        <f t="shared" si="2"/>
        <v>27393.18</v>
      </c>
    </row>
    <row r="55" spans="1:32" x14ac:dyDescent="0.25">
      <c r="A55" s="1"/>
      <c r="B55" s="1"/>
      <c r="C55" s="1"/>
      <c r="D55" s="1"/>
      <c r="E55" s="1" t="s">
        <v>164</v>
      </c>
      <c r="F55" s="1"/>
      <c r="G55" s="1"/>
      <c r="H55" s="2">
        <v>1332.1</v>
      </c>
      <c r="I55" s="3"/>
      <c r="J55" s="2">
        <v>0</v>
      </c>
      <c r="K55" s="3"/>
      <c r="L55" s="2">
        <v>1340.13</v>
      </c>
      <c r="M55" s="3"/>
      <c r="N55" s="2">
        <v>1495.83</v>
      </c>
      <c r="O55" s="3"/>
      <c r="P55" s="2">
        <v>2484.2800000000002</v>
      </c>
      <c r="Q55" s="3"/>
      <c r="R55" s="2">
        <v>0</v>
      </c>
      <c r="S55" s="3"/>
      <c r="T55" s="2">
        <v>55.15</v>
      </c>
      <c r="U55" s="3"/>
      <c r="V55" s="2">
        <v>2504.87</v>
      </c>
      <c r="W55" s="3"/>
      <c r="X55" s="2">
        <v>2495.13</v>
      </c>
      <c r="Y55" s="3"/>
      <c r="Z55" s="2">
        <v>2000.01</v>
      </c>
      <c r="AA55" s="3"/>
      <c r="AB55" s="2">
        <v>100</v>
      </c>
      <c r="AC55" s="3"/>
      <c r="AD55" s="2">
        <v>0</v>
      </c>
      <c r="AE55" s="3"/>
      <c r="AF55" s="2">
        <f t="shared" si="2"/>
        <v>13807.5</v>
      </c>
    </row>
    <row r="56" spans="1:32" ht="15.75" thickBot="1" x14ac:dyDescent="0.3">
      <c r="A56" s="1"/>
      <c r="B56" s="1"/>
      <c r="C56" s="1"/>
      <c r="D56" s="1"/>
      <c r="E56" s="1" t="s">
        <v>165</v>
      </c>
      <c r="F56" s="1"/>
      <c r="G56" s="1"/>
      <c r="H56" s="4">
        <v>324.38</v>
      </c>
      <c r="I56" s="3"/>
      <c r="J56" s="4">
        <v>400</v>
      </c>
      <c r="K56" s="3"/>
      <c r="L56" s="4">
        <v>0</v>
      </c>
      <c r="M56" s="3"/>
      <c r="N56" s="4">
        <v>423.29</v>
      </c>
      <c r="O56" s="3"/>
      <c r="P56" s="4">
        <v>0</v>
      </c>
      <c r="Q56" s="3"/>
      <c r="R56" s="4">
        <v>0</v>
      </c>
      <c r="S56" s="3"/>
      <c r="T56" s="4">
        <v>292.60000000000002</v>
      </c>
      <c r="U56" s="3"/>
      <c r="V56" s="4">
        <v>1410.7</v>
      </c>
      <c r="W56" s="3"/>
      <c r="X56" s="4">
        <v>1001.37</v>
      </c>
      <c r="Y56" s="3"/>
      <c r="Z56" s="4">
        <v>0</v>
      </c>
      <c r="AA56" s="3"/>
      <c r="AB56" s="4">
        <v>200</v>
      </c>
      <c r="AC56" s="3"/>
      <c r="AD56" s="4">
        <v>1382.18</v>
      </c>
      <c r="AE56" s="3"/>
      <c r="AF56" s="4">
        <f t="shared" si="2"/>
        <v>5434.52</v>
      </c>
    </row>
    <row r="57" spans="1:32" ht="15.75" thickBot="1" x14ac:dyDescent="0.3">
      <c r="A57" s="1"/>
      <c r="B57" s="1"/>
      <c r="C57" s="1"/>
      <c r="D57" s="1" t="s">
        <v>166</v>
      </c>
      <c r="E57" s="1"/>
      <c r="F57" s="1"/>
      <c r="G57" s="1"/>
      <c r="H57" s="5">
        <f>ROUND(SUM(H39:H56),5)</f>
        <v>40347.26</v>
      </c>
      <c r="I57" s="3"/>
      <c r="J57" s="5">
        <f>ROUND(SUM(J39:J56),5)</f>
        <v>30081.31</v>
      </c>
      <c r="K57" s="3"/>
      <c r="L57" s="5">
        <f>ROUND(SUM(L39:L56),5)</f>
        <v>36572.230000000003</v>
      </c>
      <c r="M57" s="3"/>
      <c r="N57" s="5">
        <f>ROUND(SUM(N39:N56),5)</f>
        <v>43061.81</v>
      </c>
      <c r="O57" s="3"/>
      <c r="P57" s="5">
        <f>ROUND(SUM(P39:P56),5)</f>
        <v>34094.79</v>
      </c>
      <c r="Q57" s="3"/>
      <c r="R57" s="5">
        <f>ROUND(SUM(R39:R56),5)</f>
        <v>35666.769999999997</v>
      </c>
      <c r="S57" s="3"/>
      <c r="T57" s="5">
        <f>ROUND(SUM(T39:T56),5)</f>
        <v>33108.379999999997</v>
      </c>
      <c r="U57" s="3"/>
      <c r="V57" s="5">
        <f>ROUND(SUM(V39:V56),5)</f>
        <v>33809.129999999997</v>
      </c>
      <c r="W57" s="3"/>
      <c r="X57" s="5">
        <f>ROUND(SUM(X39:X56),5)</f>
        <v>34379.15</v>
      </c>
      <c r="Y57" s="3"/>
      <c r="Z57" s="5">
        <f>ROUND(SUM(Z39:Z56),5)</f>
        <v>29899.62</v>
      </c>
      <c r="AA57" s="3"/>
      <c r="AB57" s="5">
        <f>ROUND(SUM(AB39:AB56),5)</f>
        <v>30827.81</v>
      </c>
      <c r="AC57" s="3"/>
      <c r="AD57" s="5">
        <f>ROUND(SUM(AD39:AD56),5)</f>
        <v>29629.18</v>
      </c>
      <c r="AE57" s="3"/>
      <c r="AF57" s="5">
        <f t="shared" si="2"/>
        <v>411477.44</v>
      </c>
    </row>
    <row r="58" spans="1:32" ht="15.75" thickBot="1" x14ac:dyDescent="0.3">
      <c r="A58" s="1"/>
      <c r="B58" s="1" t="s">
        <v>167</v>
      </c>
      <c r="C58" s="1"/>
      <c r="D58" s="1"/>
      <c r="E58" s="1"/>
      <c r="F58" s="1"/>
      <c r="G58" s="1"/>
      <c r="H58" s="5">
        <f>ROUND(H2+H38-H57,5)</f>
        <v>37297.93</v>
      </c>
      <c r="I58" s="3"/>
      <c r="J58" s="5">
        <f>ROUND(J2+J38-J57,5)</f>
        <v>4450.68</v>
      </c>
      <c r="K58" s="3"/>
      <c r="L58" s="5">
        <f>ROUND(L2+L38-L57,5)</f>
        <v>50756.28</v>
      </c>
      <c r="M58" s="3"/>
      <c r="N58" s="5">
        <f>ROUND(N2+N38-N57,5)</f>
        <v>17902</v>
      </c>
      <c r="O58" s="3"/>
      <c r="P58" s="5">
        <f>ROUND(P2+P38-P57,5)</f>
        <v>-13676.76</v>
      </c>
      <c r="Q58" s="3"/>
      <c r="R58" s="5">
        <f>ROUND(R2+R38-R57,5)</f>
        <v>6780.46</v>
      </c>
      <c r="S58" s="3"/>
      <c r="T58" s="5">
        <f>ROUND(T2+T38-T57,5)</f>
        <v>-21432.78</v>
      </c>
      <c r="U58" s="3"/>
      <c r="V58" s="5">
        <f>ROUND(V2+V38-V57,5)</f>
        <v>-18182.91</v>
      </c>
      <c r="W58" s="3"/>
      <c r="X58" s="5">
        <f>ROUND(X2+X38-X57,5)</f>
        <v>27409.74</v>
      </c>
      <c r="Y58" s="3"/>
      <c r="Z58" s="5">
        <f>ROUND(Z2+Z38-Z57,5)</f>
        <v>-2748.7</v>
      </c>
      <c r="AA58" s="3"/>
      <c r="AB58" s="5">
        <f>ROUND(AB2+AB38-AB57,5)</f>
        <v>4067.13</v>
      </c>
      <c r="AC58" s="3"/>
      <c r="AD58" s="5">
        <f>ROUND(AD2+AD38-AD57,5)</f>
        <v>6076.76</v>
      </c>
      <c r="AE58" s="3"/>
      <c r="AF58" s="5">
        <f t="shared" si="2"/>
        <v>98699.83</v>
      </c>
    </row>
    <row r="59" spans="1:32" s="9" customFormat="1" ht="12" thickBot="1" x14ac:dyDescent="0.25">
      <c r="A59" s="1" t="s">
        <v>82</v>
      </c>
      <c r="B59" s="1"/>
      <c r="C59" s="1"/>
      <c r="D59" s="1"/>
      <c r="E59" s="1"/>
      <c r="F59" s="1"/>
      <c r="G59" s="1"/>
      <c r="H59" s="8">
        <f>H58</f>
        <v>37297.93</v>
      </c>
      <c r="I59" s="1"/>
      <c r="J59" s="8">
        <f>J58</f>
        <v>4450.68</v>
      </c>
      <c r="K59" s="1"/>
      <c r="L59" s="8">
        <f>L58</f>
        <v>50756.28</v>
      </c>
      <c r="M59" s="1"/>
      <c r="N59" s="8">
        <f>N58</f>
        <v>17902</v>
      </c>
      <c r="O59" s="1"/>
      <c r="P59" s="8">
        <f>P58</f>
        <v>-13676.76</v>
      </c>
      <c r="Q59" s="1"/>
      <c r="R59" s="8">
        <f>R58</f>
        <v>6780.46</v>
      </c>
      <c r="S59" s="1"/>
      <c r="T59" s="8">
        <f>T58</f>
        <v>-21432.78</v>
      </c>
      <c r="U59" s="1"/>
      <c r="V59" s="8">
        <f>V58</f>
        <v>-18182.91</v>
      </c>
      <c r="W59" s="1"/>
      <c r="X59" s="8">
        <f>X58</f>
        <v>27409.74</v>
      </c>
      <c r="Y59" s="1"/>
      <c r="Z59" s="8">
        <f>Z58</f>
        <v>-2748.7</v>
      </c>
      <c r="AA59" s="1"/>
      <c r="AB59" s="8">
        <f>AB58</f>
        <v>4067.13</v>
      </c>
      <c r="AC59" s="1"/>
      <c r="AD59" s="8">
        <f>AD58</f>
        <v>6076.76</v>
      </c>
      <c r="AE59" s="1"/>
      <c r="AF59" s="8">
        <f t="shared" si="2"/>
        <v>98699.83</v>
      </c>
    </row>
    <row r="60" spans="1:32" ht="15.75" thickTop="1" x14ac:dyDescent="0.2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32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32" r:id="rId3" name="TextBox12"/>
      </mc:Fallback>
    </mc:AlternateContent>
    <mc:AlternateContent xmlns:mc="http://schemas.openxmlformats.org/markup-compatibility/2006">
      <mc:Choice Requires="x14">
        <control shapeId="5131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31" r:id="rId5" name="TextBox11"/>
      </mc:Fallback>
    </mc:AlternateContent>
    <mc:AlternateContent xmlns:mc="http://schemas.openxmlformats.org/markup-compatibility/2006">
      <mc:Choice Requires="x14">
        <control shapeId="5130" r:id="rId7" name="TextBox10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30" r:id="rId7" name="TextBox10"/>
      </mc:Fallback>
    </mc:AlternateContent>
    <mc:AlternateContent xmlns:mc="http://schemas.openxmlformats.org/markup-compatibility/2006">
      <mc:Choice Requires="x14">
        <control shapeId="5129" r:id="rId9" name="TextBox9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9" r:id="rId9" name="TextBox9"/>
      </mc:Fallback>
    </mc:AlternateContent>
    <mc:AlternateContent xmlns:mc="http://schemas.openxmlformats.org/markup-compatibility/2006">
      <mc:Choice Requires="x14">
        <control shapeId="5126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6" r:id="rId11" name="TextBox6"/>
      </mc:Fallback>
    </mc:AlternateContent>
    <mc:AlternateContent xmlns:mc="http://schemas.openxmlformats.org/markup-compatibility/2006">
      <mc:Choice Requires="x14">
        <control shapeId="5125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5" r:id="rId13" name="TextBox5"/>
      </mc:Fallback>
    </mc:AlternateContent>
    <mc:AlternateContent xmlns:mc="http://schemas.openxmlformats.org/markup-compatibility/2006">
      <mc:Choice Requires="x14">
        <control shapeId="5124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4" r:id="rId15" name="TextBox4"/>
      </mc:Fallback>
    </mc:AlternateContent>
    <mc:AlternateContent xmlns:mc="http://schemas.openxmlformats.org/markup-compatibility/2006">
      <mc:Choice Requires="x14">
        <control shapeId="5123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3" r:id="rId17" name="TextBox3"/>
      </mc:Fallback>
    </mc:AlternateContent>
    <mc:AlternateContent xmlns:mc="http://schemas.openxmlformats.org/markup-compatibility/2006">
      <mc:Choice Requires="x14">
        <control shapeId="5122" r:id="rId19" name="TextBox2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19" name="TextBox2"/>
      </mc:Fallback>
    </mc:AlternateContent>
    <mc:AlternateContent xmlns:mc="http://schemas.openxmlformats.org/markup-compatibility/2006">
      <mc:Choice Requires="x14">
        <control shapeId="5121" r:id="rId21" name="TextBox1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21" name="TextBox1"/>
      </mc:Fallback>
    </mc:AlternateContent>
    <mc:AlternateContent xmlns:mc="http://schemas.openxmlformats.org/markup-compatibility/2006">
      <mc:Choice Requires="x14">
        <control shapeId="5127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7" r:id="rId23" name="TextBox7"/>
      </mc:Fallback>
    </mc:AlternateContent>
    <mc:AlternateContent xmlns:mc="http://schemas.openxmlformats.org/markup-compatibility/2006">
      <mc:Choice Requires="x14">
        <control shapeId="5128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8" r:id="rId25" name="TextBox8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K27" sqref="K27"/>
    </sheetView>
  </sheetViews>
  <sheetFormatPr defaultRowHeight="15" x14ac:dyDescent="0.25"/>
  <cols>
    <col min="1" max="1" width="21.85546875" bestFit="1" customWidth="1"/>
    <col min="2" max="2" width="19.5703125" bestFit="1" customWidth="1"/>
    <col min="3" max="3" width="34.5703125" bestFit="1" customWidth="1"/>
    <col min="4" max="4" width="12.28515625" customWidth="1"/>
    <col min="5" max="5" width="13.42578125" bestFit="1" customWidth="1"/>
    <col min="6" max="6" width="12.42578125" bestFit="1" customWidth="1"/>
  </cols>
  <sheetData>
    <row r="1" spans="1:19" s="22" customFormat="1" x14ac:dyDescent="0.25">
      <c r="A1" s="22" t="s">
        <v>168</v>
      </c>
      <c r="B1" s="22" t="s">
        <v>199</v>
      </c>
      <c r="D1" s="22" t="s">
        <v>174</v>
      </c>
      <c r="E1" s="22" t="s">
        <v>171</v>
      </c>
      <c r="F1" s="22" t="s">
        <v>172</v>
      </c>
      <c r="G1" s="22" t="s">
        <v>173</v>
      </c>
    </row>
    <row r="2" spans="1:19" x14ac:dyDescent="0.25">
      <c r="A2" s="1" t="s">
        <v>16</v>
      </c>
      <c r="B2" s="21">
        <f>StmtofFinancialPosition!H9</f>
        <v>16525.45</v>
      </c>
      <c r="C2" t="s">
        <v>170</v>
      </c>
      <c r="D2" s="23">
        <v>43668</v>
      </c>
      <c r="E2" s="23">
        <v>44399</v>
      </c>
      <c r="F2" s="24">
        <v>7.0000000000000001E-3</v>
      </c>
      <c r="G2" s="24">
        <v>7.0000000000000001E-3</v>
      </c>
    </row>
    <row r="3" spans="1:19" x14ac:dyDescent="0.25">
      <c r="A3" s="1" t="s">
        <v>17</v>
      </c>
      <c r="B3" s="21">
        <f>StmtofFinancialPosition!H10</f>
        <v>33158.65</v>
      </c>
      <c r="C3" t="s">
        <v>169</v>
      </c>
      <c r="D3" s="23">
        <v>43518</v>
      </c>
      <c r="E3" s="23">
        <v>44445</v>
      </c>
      <c r="F3" s="24">
        <v>2.5000000000000001E-3</v>
      </c>
      <c r="G3" s="24">
        <v>2.5000000000000001E-3</v>
      </c>
    </row>
    <row r="4" spans="1:19" x14ac:dyDescent="0.25">
      <c r="B4" s="21"/>
    </row>
    <row r="9" spans="1:19" x14ac:dyDescent="0.25">
      <c r="S9" s="2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I43" sqref="I43"/>
    </sheetView>
  </sheetViews>
  <sheetFormatPr defaultRowHeight="15" x14ac:dyDescent="0.25"/>
  <cols>
    <col min="1" max="1" width="11.28515625" bestFit="1" customWidth="1"/>
    <col min="2" max="3" width="11.5703125" bestFit="1" customWidth="1"/>
    <col min="4" max="4" width="11.28515625" bestFit="1" customWidth="1"/>
    <col min="6" max="6" width="11.5703125" bestFit="1" customWidth="1"/>
  </cols>
  <sheetData>
    <row r="1" spans="1:25" x14ac:dyDescent="0.25">
      <c r="A1" s="22" t="s">
        <v>211</v>
      </c>
    </row>
    <row r="2" spans="1:25" x14ac:dyDescent="0.25">
      <c r="A2">
        <v>2018</v>
      </c>
      <c r="B2" s="21">
        <v>56075.61</v>
      </c>
      <c r="C2" s="21">
        <f>40519.04-10148.54</f>
        <v>30370.5</v>
      </c>
      <c r="F2" s="56">
        <f>B13+B14+B17+B19</f>
        <v>25215.339999999997</v>
      </c>
      <c r="G2" s="57" t="s">
        <v>663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x14ac:dyDescent="0.25">
      <c r="A3">
        <v>2019</v>
      </c>
      <c r="B3" s="21">
        <v>6860</v>
      </c>
      <c r="C3" s="21">
        <v>25710.03</v>
      </c>
    </row>
    <row r="4" spans="1:25" x14ac:dyDescent="0.25">
      <c r="A4">
        <v>2020</v>
      </c>
      <c r="B4" s="21">
        <v>17463.71</v>
      </c>
      <c r="C4" s="21">
        <v>23491</v>
      </c>
    </row>
    <row r="5" spans="1:25" x14ac:dyDescent="0.25">
      <c r="B5" s="21"/>
      <c r="C5" s="21">
        <v>2287.8000000000002</v>
      </c>
      <c r="E5" t="s">
        <v>215</v>
      </c>
    </row>
    <row r="6" spans="1:25" ht="15.75" thickBot="1" x14ac:dyDescent="0.3">
      <c r="B6" s="41">
        <f>SUM(B2:B4)</f>
        <v>80399.320000000007</v>
      </c>
      <c r="C6" s="41">
        <f>SUM(C2:C5)</f>
        <v>81859.33</v>
      </c>
      <c r="D6" s="40">
        <f>B6-C6</f>
        <v>-1460.0099999999948</v>
      </c>
    </row>
    <row r="7" spans="1:25" ht="15.75" thickTop="1" x14ac:dyDescent="0.25"/>
    <row r="9" spans="1:25" x14ac:dyDescent="0.25">
      <c r="A9" s="22" t="s">
        <v>212</v>
      </c>
    </row>
    <row r="10" spans="1:25" x14ac:dyDescent="0.25">
      <c r="A10">
        <v>2018</v>
      </c>
      <c r="B10" s="21">
        <v>43530.76</v>
      </c>
      <c r="C10" s="21">
        <v>32326.87</v>
      </c>
    </row>
    <row r="11" spans="1:25" x14ac:dyDescent="0.25">
      <c r="A11">
        <v>2019</v>
      </c>
      <c r="B11" s="21">
        <v>6780</v>
      </c>
      <c r="C11" s="21">
        <v>24292.32</v>
      </c>
    </row>
    <row r="12" spans="1:25" x14ac:dyDescent="0.25">
      <c r="A12">
        <v>2020</v>
      </c>
      <c r="B12" s="21">
        <f>29927.78-12464.07-8856.71</f>
        <v>8607</v>
      </c>
      <c r="C12" s="21">
        <v>24713.09</v>
      </c>
    </row>
    <row r="13" spans="1:25" x14ac:dyDescent="0.25">
      <c r="B13" s="21">
        <v>12464.07</v>
      </c>
      <c r="C13" s="21"/>
      <c r="E13" t="s">
        <v>213</v>
      </c>
    </row>
    <row r="14" spans="1:25" x14ac:dyDescent="0.25">
      <c r="B14" s="21">
        <v>8856.7099999999991</v>
      </c>
      <c r="C14" s="21"/>
      <c r="E14" t="s">
        <v>214</v>
      </c>
    </row>
    <row r="15" spans="1:25" x14ac:dyDescent="0.25">
      <c r="B15" s="21"/>
      <c r="C15" s="21">
        <v>2800.82</v>
      </c>
      <c r="E15" t="s">
        <v>659</v>
      </c>
    </row>
    <row r="16" spans="1:25" ht="15.75" thickBot="1" x14ac:dyDescent="0.3">
      <c r="B16" s="41">
        <f>SUM(B10:B15)</f>
        <v>80238.540000000008</v>
      </c>
      <c r="C16" s="41">
        <f>SUM(C10:C15)</f>
        <v>84133.1</v>
      </c>
    </row>
    <row r="17" spans="1:17" ht="15.75" thickTop="1" x14ac:dyDescent="0.25">
      <c r="B17" s="40">
        <f>B6-B16</f>
        <v>160.77999999999884</v>
      </c>
      <c r="E17" t="s">
        <v>216</v>
      </c>
    </row>
    <row r="18" spans="1:17" ht="15.75" thickBot="1" x14ac:dyDescent="0.3">
      <c r="B18" s="41">
        <f>B16+B17</f>
        <v>80399.320000000007</v>
      </c>
      <c r="C18" s="41">
        <f>C16+C17</f>
        <v>84133.1</v>
      </c>
      <c r="D18" s="50">
        <f>B18-C18</f>
        <v>-3733.7799999999988</v>
      </c>
    </row>
    <row r="19" spans="1:17" ht="15.75" thickTop="1" x14ac:dyDescent="0.25">
      <c r="B19" s="40">
        <f>-D18</f>
        <v>3733.7799999999988</v>
      </c>
      <c r="E19" t="s">
        <v>661</v>
      </c>
      <c r="F19" s="48"/>
      <c r="G19" s="48"/>
      <c r="H19" s="48"/>
      <c r="I19" s="48"/>
      <c r="J19" s="48"/>
      <c r="K19" s="48"/>
      <c r="L19" s="48"/>
      <c r="M19" s="48"/>
      <c r="N19" s="48"/>
      <c r="Q19" t="s">
        <v>660</v>
      </c>
    </row>
    <row r="20" spans="1:17" ht="15.75" thickBot="1" x14ac:dyDescent="0.3">
      <c r="B20" s="41">
        <f>B18+B19</f>
        <v>84133.1</v>
      </c>
      <c r="C20" s="41">
        <f>C18+C19</f>
        <v>84133.1</v>
      </c>
      <c r="D20" s="51">
        <f>B20-C20</f>
        <v>0</v>
      </c>
      <c r="Q20" t="s">
        <v>662</v>
      </c>
    </row>
    <row r="21" spans="1:17" ht="15.75" thickTop="1" x14ac:dyDescent="0.25"/>
    <row r="22" spans="1:17" x14ac:dyDescent="0.25">
      <c r="A22" t="s">
        <v>217</v>
      </c>
      <c r="B22" s="40">
        <f>B6-B18</f>
        <v>0</v>
      </c>
      <c r="C22" s="40">
        <f>C6-C18</f>
        <v>-2273.7700000000041</v>
      </c>
      <c r="D22" s="4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U531"/>
  <sheetViews>
    <sheetView topLeftCell="G19" workbookViewId="0">
      <selection activeCell="N18" sqref="N18"/>
    </sheetView>
  </sheetViews>
  <sheetFormatPr defaultRowHeight="15" x14ac:dyDescent="0.25"/>
  <cols>
    <col min="1" max="7" width="3" style="15" customWidth="1"/>
    <col min="8" max="8" width="33.7109375" style="15" customWidth="1"/>
    <col min="9" max="9" width="14.28515625" style="15" bestFit="1" customWidth="1"/>
    <col min="10" max="10" width="2.28515625" style="15" customWidth="1"/>
    <col min="11" max="11" width="8.7109375" style="15" bestFit="1" customWidth="1"/>
    <col min="12" max="12" width="2.28515625" style="15" customWidth="1"/>
    <col min="13" max="13" width="12.28515625" style="15" bestFit="1" customWidth="1"/>
    <col min="14" max="14" width="2.28515625" style="15" customWidth="1"/>
    <col min="15" max="15" width="20.7109375" style="15" bestFit="1" customWidth="1"/>
    <col min="16" max="16" width="2.28515625" style="15" customWidth="1"/>
    <col min="17" max="17" width="30.7109375" style="15" customWidth="1"/>
    <col min="18" max="18" width="2.28515625" style="15" customWidth="1"/>
    <col min="19" max="19" width="30.7109375" style="15" customWidth="1"/>
    <col min="20" max="20" width="2.28515625" style="15" customWidth="1"/>
    <col min="21" max="21" width="7.85546875" style="15" bestFit="1" customWidth="1"/>
  </cols>
  <sheetData>
    <row r="1" spans="1:21" s="13" customFormat="1" ht="15.75" thickBot="1" x14ac:dyDescent="0.3">
      <c r="A1" s="12"/>
      <c r="B1" s="12"/>
      <c r="C1" s="12"/>
      <c r="D1" s="12"/>
      <c r="E1" s="12"/>
      <c r="F1" s="12"/>
      <c r="G1" s="12"/>
      <c r="H1" s="12"/>
      <c r="I1" s="11" t="s">
        <v>658</v>
      </c>
      <c r="J1" s="12"/>
      <c r="K1" s="11" t="s">
        <v>657</v>
      </c>
      <c r="L1" s="12"/>
      <c r="M1" s="11" t="s">
        <v>656</v>
      </c>
      <c r="N1" s="12"/>
      <c r="O1" s="11" t="s">
        <v>655</v>
      </c>
      <c r="P1" s="12"/>
      <c r="Q1" s="11" t="s">
        <v>654</v>
      </c>
      <c r="R1" s="12"/>
      <c r="S1" s="11" t="s">
        <v>653</v>
      </c>
      <c r="T1" s="12"/>
      <c r="U1" s="11" t="s">
        <v>652</v>
      </c>
    </row>
    <row r="2" spans="1:21" ht="15.75" thickTop="1" x14ac:dyDescent="0.25">
      <c r="A2" s="1"/>
      <c r="B2" s="1" t="s">
        <v>111</v>
      </c>
      <c r="C2" s="1"/>
      <c r="D2" s="1"/>
      <c r="E2" s="1"/>
      <c r="F2" s="1"/>
      <c r="G2" s="1"/>
      <c r="H2" s="1"/>
      <c r="I2" s="1"/>
      <c r="J2" s="1"/>
      <c r="K2" s="42"/>
      <c r="L2" s="1"/>
      <c r="M2" s="1"/>
      <c r="N2" s="1"/>
      <c r="O2" s="1"/>
      <c r="P2" s="1"/>
      <c r="Q2" s="1"/>
      <c r="R2" s="1"/>
      <c r="S2" s="1"/>
      <c r="T2" s="1"/>
      <c r="U2" s="44"/>
    </row>
    <row r="3" spans="1:21" x14ac:dyDescent="0.25">
      <c r="A3" s="1"/>
      <c r="B3" s="1"/>
      <c r="C3" s="1"/>
      <c r="D3" s="1" t="s">
        <v>112</v>
      </c>
      <c r="E3" s="1"/>
      <c r="F3" s="1"/>
      <c r="G3" s="1"/>
      <c r="H3" s="1"/>
      <c r="I3" s="1"/>
      <c r="J3" s="1"/>
      <c r="K3" s="42"/>
      <c r="L3" s="1"/>
      <c r="M3" s="1"/>
      <c r="N3" s="1"/>
      <c r="O3" s="1"/>
      <c r="P3" s="1"/>
      <c r="Q3" s="1"/>
      <c r="R3" s="1"/>
      <c r="S3" s="1"/>
      <c r="T3" s="1"/>
      <c r="U3" s="44"/>
    </row>
    <row r="4" spans="1:21" x14ac:dyDescent="0.25">
      <c r="A4" s="1"/>
      <c r="B4" s="1"/>
      <c r="C4" s="1"/>
      <c r="D4" s="1"/>
      <c r="E4" s="1" t="s">
        <v>118</v>
      </c>
      <c r="F4" s="1"/>
      <c r="G4" s="1"/>
      <c r="H4" s="1"/>
      <c r="I4" s="1"/>
      <c r="J4" s="1"/>
      <c r="K4" s="42"/>
      <c r="L4" s="1"/>
      <c r="M4" s="1"/>
      <c r="N4" s="1"/>
      <c r="O4" s="1"/>
      <c r="P4" s="1"/>
      <c r="Q4" s="1"/>
      <c r="R4" s="1"/>
      <c r="S4" s="1"/>
      <c r="T4" s="1"/>
      <c r="U4" s="44"/>
    </row>
    <row r="5" spans="1:21" x14ac:dyDescent="0.25">
      <c r="A5" s="1"/>
      <c r="B5" s="1"/>
      <c r="C5" s="1"/>
      <c r="D5" s="1"/>
      <c r="E5" s="1"/>
      <c r="F5" s="1" t="s">
        <v>120</v>
      </c>
      <c r="G5" s="1"/>
      <c r="H5" s="1"/>
      <c r="I5" s="1"/>
      <c r="J5" s="1"/>
      <c r="K5" s="42"/>
      <c r="L5" s="1"/>
      <c r="M5" s="1"/>
      <c r="N5" s="1"/>
      <c r="O5" s="1"/>
      <c r="P5" s="1"/>
      <c r="Q5" s="1"/>
      <c r="R5" s="1"/>
      <c r="S5" s="1"/>
      <c r="T5" s="1"/>
      <c r="U5" s="44"/>
    </row>
    <row r="6" spans="1:21" x14ac:dyDescent="0.25">
      <c r="A6" s="3"/>
      <c r="B6" s="3"/>
      <c r="C6" s="3"/>
      <c r="D6" s="3"/>
      <c r="E6" s="3"/>
      <c r="F6" s="3"/>
      <c r="G6" s="3"/>
      <c r="H6" s="3"/>
      <c r="I6" s="3" t="s">
        <v>470</v>
      </c>
      <c r="J6" s="3"/>
      <c r="K6" s="43">
        <v>43133</v>
      </c>
      <c r="L6" s="3"/>
      <c r="M6" s="3" t="s">
        <v>651</v>
      </c>
      <c r="N6" s="3"/>
      <c r="O6" s="3" t="s">
        <v>650</v>
      </c>
      <c r="P6" s="3"/>
      <c r="Q6" s="3" t="s">
        <v>642</v>
      </c>
      <c r="R6" s="3"/>
      <c r="S6" s="3" t="s">
        <v>219</v>
      </c>
      <c r="T6" s="3"/>
      <c r="U6" s="2">
        <v>5000</v>
      </c>
    </row>
    <row r="7" spans="1:21" x14ac:dyDescent="0.25">
      <c r="A7" s="3"/>
      <c r="B7" s="3"/>
      <c r="C7" s="3"/>
      <c r="D7" s="3"/>
      <c r="E7" s="3"/>
      <c r="F7" s="3"/>
      <c r="G7" s="3"/>
      <c r="H7" s="3"/>
      <c r="I7" s="3" t="s">
        <v>470</v>
      </c>
      <c r="J7" s="3"/>
      <c r="K7" s="43">
        <v>43161</v>
      </c>
      <c r="L7" s="3"/>
      <c r="M7" s="3" t="s">
        <v>649</v>
      </c>
      <c r="N7" s="3"/>
      <c r="O7" s="3"/>
      <c r="P7" s="3"/>
      <c r="Q7" s="3" t="s">
        <v>642</v>
      </c>
      <c r="R7" s="3"/>
      <c r="S7" s="3" t="s">
        <v>219</v>
      </c>
      <c r="T7" s="3"/>
      <c r="U7" s="2">
        <v>25</v>
      </c>
    </row>
    <row r="8" spans="1:21" x14ac:dyDescent="0.25">
      <c r="A8" s="3"/>
      <c r="B8" s="3"/>
      <c r="C8" s="3"/>
      <c r="D8" s="3"/>
      <c r="E8" s="3"/>
      <c r="F8" s="3"/>
      <c r="G8" s="3"/>
      <c r="H8" s="3"/>
      <c r="I8" s="3" t="s">
        <v>470</v>
      </c>
      <c r="J8" s="3"/>
      <c r="K8" s="43">
        <v>43161</v>
      </c>
      <c r="L8" s="3"/>
      <c r="M8" s="3" t="s">
        <v>648</v>
      </c>
      <c r="N8" s="3"/>
      <c r="O8" s="3" t="s">
        <v>609</v>
      </c>
      <c r="P8" s="3"/>
      <c r="Q8" s="3" t="s">
        <v>642</v>
      </c>
      <c r="R8" s="3"/>
      <c r="S8" s="3" t="s">
        <v>219</v>
      </c>
      <c r="T8" s="3"/>
      <c r="U8" s="2">
        <v>1000</v>
      </c>
    </row>
    <row r="9" spans="1:21" x14ac:dyDescent="0.25">
      <c r="A9" s="3"/>
      <c r="B9" s="3"/>
      <c r="C9" s="3"/>
      <c r="D9" s="3"/>
      <c r="E9" s="3"/>
      <c r="F9" s="3"/>
      <c r="G9" s="3"/>
      <c r="H9" s="3"/>
      <c r="I9" s="3" t="s">
        <v>470</v>
      </c>
      <c r="J9" s="3"/>
      <c r="K9" s="43">
        <v>43172</v>
      </c>
      <c r="L9" s="3"/>
      <c r="M9" s="3"/>
      <c r="N9" s="3"/>
      <c r="O9" s="3" t="s">
        <v>613</v>
      </c>
      <c r="P9" s="3"/>
      <c r="Q9" s="3" t="s">
        <v>642</v>
      </c>
      <c r="R9" s="3"/>
      <c r="S9" s="3" t="s">
        <v>219</v>
      </c>
      <c r="T9" s="3"/>
      <c r="U9" s="2">
        <v>300</v>
      </c>
    </row>
    <row r="10" spans="1:21" x14ac:dyDescent="0.25">
      <c r="A10" s="3"/>
      <c r="B10" s="3"/>
      <c r="C10" s="3"/>
      <c r="D10" s="3"/>
      <c r="E10" s="3"/>
      <c r="F10" s="3"/>
      <c r="G10" s="3"/>
      <c r="H10" s="3"/>
      <c r="I10" s="3" t="s">
        <v>470</v>
      </c>
      <c r="J10" s="3"/>
      <c r="K10" s="43">
        <v>43172</v>
      </c>
      <c r="L10" s="3"/>
      <c r="M10" s="3" t="s">
        <v>647</v>
      </c>
      <c r="N10" s="3"/>
      <c r="O10" s="3" t="s">
        <v>600</v>
      </c>
      <c r="P10" s="3"/>
      <c r="Q10" s="3" t="s">
        <v>642</v>
      </c>
      <c r="R10" s="3"/>
      <c r="S10" s="3" t="s">
        <v>219</v>
      </c>
      <c r="T10" s="3"/>
      <c r="U10" s="2">
        <v>500</v>
      </c>
    </row>
    <row r="11" spans="1:21" x14ac:dyDescent="0.25">
      <c r="A11" s="3"/>
      <c r="B11" s="3"/>
      <c r="C11" s="3"/>
      <c r="D11" s="3"/>
      <c r="E11" s="3"/>
      <c r="F11" s="3"/>
      <c r="G11" s="3"/>
      <c r="H11" s="3"/>
      <c r="I11" s="3" t="s">
        <v>470</v>
      </c>
      <c r="J11" s="3"/>
      <c r="K11" s="43">
        <v>43172</v>
      </c>
      <c r="L11" s="3"/>
      <c r="M11" s="3" t="s">
        <v>646</v>
      </c>
      <c r="N11" s="3"/>
      <c r="O11" s="3" t="s">
        <v>645</v>
      </c>
      <c r="P11" s="3"/>
      <c r="Q11" s="3" t="s">
        <v>642</v>
      </c>
      <c r="R11" s="3"/>
      <c r="S11" s="3" t="s">
        <v>219</v>
      </c>
      <c r="T11" s="3"/>
      <c r="U11" s="2">
        <v>300</v>
      </c>
    </row>
    <row r="12" spans="1:21" x14ac:dyDescent="0.25">
      <c r="A12" s="3"/>
      <c r="B12" s="3"/>
      <c r="C12" s="3"/>
      <c r="D12" s="3"/>
      <c r="E12" s="3"/>
      <c r="F12" s="3"/>
      <c r="G12" s="3"/>
      <c r="H12" s="3"/>
      <c r="I12" s="3" t="s">
        <v>470</v>
      </c>
      <c r="J12" s="3"/>
      <c r="K12" s="43">
        <v>43179</v>
      </c>
      <c r="L12" s="3"/>
      <c r="M12" s="3"/>
      <c r="N12" s="3"/>
      <c r="O12" s="3" t="s">
        <v>644</v>
      </c>
      <c r="P12" s="3"/>
      <c r="Q12" s="3" t="s">
        <v>642</v>
      </c>
      <c r="R12" s="3"/>
      <c r="S12" s="3" t="s">
        <v>219</v>
      </c>
      <c r="T12" s="3"/>
      <c r="U12" s="2">
        <v>100</v>
      </c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 t="s">
        <v>470</v>
      </c>
      <c r="J13" s="3"/>
      <c r="K13" s="43">
        <v>43159</v>
      </c>
      <c r="L13" s="3"/>
      <c r="M13" s="3"/>
      <c r="N13" s="3"/>
      <c r="O13" s="3"/>
      <c r="P13" s="3"/>
      <c r="Q13" s="3" t="s">
        <v>475</v>
      </c>
      <c r="R13" s="3"/>
      <c r="S13" s="3" t="s">
        <v>219</v>
      </c>
      <c r="T13" s="3"/>
      <c r="U13" s="2">
        <v>760</v>
      </c>
    </row>
    <row r="14" spans="1:21" x14ac:dyDescent="0.25">
      <c r="A14" s="3"/>
      <c r="B14" s="3"/>
      <c r="C14" s="3"/>
      <c r="D14" s="3"/>
      <c r="E14" s="3"/>
      <c r="F14" s="3"/>
      <c r="G14" s="3"/>
      <c r="H14" s="3"/>
      <c r="I14" s="3" t="s">
        <v>470</v>
      </c>
      <c r="J14" s="3"/>
      <c r="K14" s="43">
        <v>43159</v>
      </c>
      <c r="L14" s="3"/>
      <c r="M14" s="3"/>
      <c r="N14" s="3"/>
      <c r="O14" s="3" t="s">
        <v>643</v>
      </c>
      <c r="P14" s="3"/>
      <c r="Q14" s="3" t="s">
        <v>475</v>
      </c>
      <c r="R14" s="3"/>
      <c r="S14" s="3" t="s">
        <v>219</v>
      </c>
      <c r="T14" s="3"/>
      <c r="U14" s="2">
        <v>1000</v>
      </c>
    </row>
    <row r="15" spans="1:21" x14ac:dyDescent="0.25">
      <c r="A15" s="3"/>
      <c r="B15" s="3"/>
      <c r="C15" s="3"/>
      <c r="D15" s="3"/>
      <c r="E15" s="3"/>
      <c r="F15" s="3"/>
      <c r="G15" s="3"/>
      <c r="H15" s="3"/>
      <c r="I15" s="3" t="s">
        <v>470</v>
      </c>
      <c r="J15" s="3"/>
      <c r="K15" s="43">
        <v>43159</v>
      </c>
      <c r="L15" s="3"/>
      <c r="M15" s="3"/>
      <c r="N15" s="3"/>
      <c r="O15" s="3"/>
      <c r="P15" s="3"/>
      <c r="Q15" s="3" t="s">
        <v>642</v>
      </c>
      <c r="R15" s="3"/>
      <c r="S15" s="3" t="s">
        <v>219</v>
      </c>
      <c r="T15" s="3"/>
      <c r="U15" s="2">
        <v>625</v>
      </c>
    </row>
    <row r="16" spans="1:21" x14ac:dyDescent="0.25">
      <c r="A16" s="3"/>
      <c r="B16" s="3"/>
      <c r="C16" s="3"/>
      <c r="D16" s="3"/>
      <c r="E16" s="3"/>
      <c r="F16" s="3"/>
      <c r="G16" s="3"/>
      <c r="H16" s="3"/>
      <c r="I16" s="3" t="s">
        <v>470</v>
      </c>
      <c r="J16" s="3"/>
      <c r="K16" s="43">
        <v>43190</v>
      </c>
      <c r="L16" s="3"/>
      <c r="M16" s="3" t="s">
        <v>641</v>
      </c>
      <c r="N16" s="3"/>
      <c r="O16" s="3" t="s">
        <v>619</v>
      </c>
      <c r="P16" s="3"/>
      <c r="Q16" s="3" t="s">
        <v>432</v>
      </c>
      <c r="R16" s="3"/>
      <c r="S16" s="3" t="s">
        <v>219</v>
      </c>
      <c r="T16" s="3"/>
      <c r="U16" s="2">
        <v>500</v>
      </c>
    </row>
    <row r="17" spans="1:21" x14ac:dyDescent="0.25">
      <c r="A17" s="3"/>
      <c r="B17" s="3"/>
      <c r="C17" s="3"/>
      <c r="D17" s="3"/>
      <c r="E17" s="3"/>
      <c r="F17" s="3"/>
      <c r="G17" s="3"/>
      <c r="H17" s="3"/>
      <c r="I17" s="3" t="s">
        <v>470</v>
      </c>
      <c r="J17" s="3"/>
      <c r="K17" s="43">
        <v>43190</v>
      </c>
      <c r="L17" s="3"/>
      <c r="M17" s="3" t="s">
        <v>640</v>
      </c>
      <c r="N17" s="3"/>
      <c r="O17" s="3" t="s">
        <v>639</v>
      </c>
      <c r="P17" s="3"/>
      <c r="Q17" s="3" t="s">
        <v>432</v>
      </c>
      <c r="R17" s="3"/>
      <c r="S17" s="3" t="s">
        <v>219</v>
      </c>
      <c r="T17" s="3"/>
      <c r="U17" s="2">
        <v>500</v>
      </c>
    </row>
    <row r="18" spans="1:21" x14ac:dyDescent="0.25">
      <c r="A18" s="3"/>
      <c r="B18" s="3"/>
      <c r="C18" s="3"/>
      <c r="D18" s="3"/>
      <c r="E18" s="3"/>
      <c r="F18" s="3"/>
      <c r="G18" s="3"/>
      <c r="H18" s="3"/>
      <c r="I18" s="3" t="s">
        <v>470</v>
      </c>
      <c r="J18" s="3"/>
      <c r="K18" s="43">
        <v>43190</v>
      </c>
      <c r="L18" s="3"/>
      <c r="M18" s="3" t="s">
        <v>638</v>
      </c>
      <c r="N18" s="3"/>
      <c r="O18" s="3" t="s">
        <v>637</v>
      </c>
      <c r="P18" s="3"/>
      <c r="Q18" s="3" t="s">
        <v>432</v>
      </c>
      <c r="R18" s="3"/>
      <c r="S18" s="3" t="s">
        <v>219</v>
      </c>
      <c r="T18" s="3"/>
      <c r="U18" s="2">
        <v>500</v>
      </c>
    </row>
    <row r="19" spans="1:21" x14ac:dyDescent="0.25">
      <c r="A19" s="3"/>
      <c r="B19" s="3"/>
      <c r="C19" s="3"/>
      <c r="D19" s="3"/>
      <c r="E19" s="3"/>
      <c r="F19" s="3"/>
      <c r="G19" s="3"/>
      <c r="H19" s="3"/>
      <c r="I19" s="3" t="s">
        <v>470</v>
      </c>
      <c r="J19" s="3"/>
      <c r="K19" s="43">
        <v>43190</v>
      </c>
      <c r="L19" s="3"/>
      <c r="M19" s="3" t="s">
        <v>636</v>
      </c>
      <c r="N19" s="3"/>
      <c r="O19" s="3" t="s">
        <v>635</v>
      </c>
      <c r="P19" s="3"/>
      <c r="Q19" s="3" t="s">
        <v>432</v>
      </c>
      <c r="R19" s="3"/>
      <c r="S19" s="3" t="s">
        <v>219</v>
      </c>
      <c r="T19" s="3"/>
      <c r="U19" s="2">
        <v>250</v>
      </c>
    </row>
    <row r="20" spans="1:21" x14ac:dyDescent="0.25">
      <c r="A20" s="3"/>
      <c r="B20" s="3"/>
      <c r="C20" s="3"/>
      <c r="D20" s="3"/>
      <c r="E20" s="3"/>
      <c r="F20" s="3"/>
      <c r="G20" s="3"/>
      <c r="H20" s="3"/>
      <c r="I20" s="3" t="s">
        <v>470</v>
      </c>
      <c r="J20" s="3"/>
      <c r="K20" s="43">
        <v>43197</v>
      </c>
      <c r="L20" s="3"/>
      <c r="M20" s="3" t="s">
        <v>634</v>
      </c>
      <c r="N20" s="3"/>
      <c r="O20" s="3"/>
      <c r="P20" s="3"/>
      <c r="Q20" s="3" t="s">
        <v>432</v>
      </c>
      <c r="R20" s="3"/>
      <c r="S20" s="3" t="s">
        <v>219</v>
      </c>
      <c r="T20" s="3"/>
      <c r="U20" s="2">
        <v>50</v>
      </c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3" t="s">
        <v>470</v>
      </c>
      <c r="J21" s="3"/>
      <c r="K21" s="43">
        <v>43190</v>
      </c>
      <c r="L21" s="3"/>
      <c r="M21" s="3"/>
      <c r="N21" s="3"/>
      <c r="O21" s="3"/>
      <c r="P21" s="3"/>
      <c r="Q21" s="3" t="s">
        <v>432</v>
      </c>
      <c r="R21" s="3"/>
      <c r="S21" s="3" t="s">
        <v>219</v>
      </c>
      <c r="T21" s="3"/>
      <c r="U21" s="2">
        <v>200</v>
      </c>
    </row>
    <row r="22" spans="1:21" x14ac:dyDescent="0.25">
      <c r="A22" s="3"/>
      <c r="B22" s="3"/>
      <c r="C22" s="3"/>
      <c r="D22" s="3"/>
      <c r="E22" s="3"/>
      <c r="F22" s="3"/>
      <c r="G22" s="3"/>
      <c r="H22" s="3"/>
      <c r="I22" s="3" t="s">
        <v>470</v>
      </c>
      <c r="J22" s="3"/>
      <c r="K22" s="43">
        <v>43190</v>
      </c>
      <c r="L22" s="3"/>
      <c r="M22" s="3"/>
      <c r="N22" s="3"/>
      <c r="O22" s="3" t="s">
        <v>633</v>
      </c>
      <c r="P22" s="3"/>
      <c r="Q22" s="3" t="s">
        <v>432</v>
      </c>
      <c r="R22" s="3"/>
      <c r="S22" s="3" t="s">
        <v>219</v>
      </c>
      <c r="T22" s="3"/>
      <c r="U22" s="2">
        <v>500</v>
      </c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3" t="s">
        <v>470</v>
      </c>
      <c r="J23" s="3"/>
      <c r="K23" s="43">
        <v>43190</v>
      </c>
      <c r="L23" s="3"/>
      <c r="M23" s="3"/>
      <c r="N23" s="3"/>
      <c r="O23" s="3" t="s">
        <v>632</v>
      </c>
      <c r="P23" s="3"/>
      <c r="Q23" s="3" t="s">
        <v>432</v>
      </c>
      <c r="R23" s="3"/>
      <c r="S23" s="3" t="s">
        <v>219</v>
      </c>
      <c r="T23" s="3"/>
      <c r="U23" s="2">
        <v>500</v>
      </c>
    </row>
    <row r="24" spans="1:21" x14ac:dyDescent="0.25">
      <c r="A24" s="3"/>
      <c r="B24" s="3"/>
      <c r="C24" s="3"/>
      <c r="D24" s="3"/>
      <c r="E24" s="3"/>
      <c r="F24" s="3"/>
      <c r="G24" s="3"/>
      <c r="H24" s="3"/>
      <c r="I24" s="3" t="s">
        <v>470</v>
      </c>
      <c r="J24" s="3"/>
      <c r="K24" s="43">
        <v>43190</v>
      </c>
      <c r="L24" s="3"/>
      <c r="M24" s="3"/>
      <c r="N24" s="3"/>
      <c r="O24" s="3" t="s">
        <v>631</v>
      </c>
      <c r="P24" s="3"/>
      <c r="Q24" s="3" t="s">
        <v>432</v>
      </c>
      <c r="R24" s="3"/>
      <c r="S24" s="3" t="s">
        <v>219</v>
      </c>
      <c r="T24" s="3"/>
      <c r="U24" s="2">
        <v>500</v>
      </c>
    </row>
    <row r="25" spans="1:21" x14ac:dyDescent="0.25">
      <c r="A25" s="3"/>
      <c r="B25" s="3"/>
      <c r="C25" s="3"/>
      <c r="D25" s="3"/>
      <c r="E25" s="3"/>
      <c r="F25" s="3"/>
      <c r="G25" s="3"/>
      <c r="H25" s="3"/>
      <c r="I25" s="3" t="s">
        <v>470</v>
      </c>
      <c r="J25" s="3"/>
      <c r="K25" s="43">
        <v>43190</v>
      </c>
      <c r="L25" s="3"/>
      <c r="M25" s="3"/>
      <c r="N25" s="3"/>
      <c r="O25" s="3" t="s">
        <v>630</v>
      </c>
      <c r="P25" s="3"/>
      <c r="Q25" s="3" t="s">
        <v>432</v>
      </c>
      <c r="R25" s="3"/>
      <c r="S25" s="3" t="s">
        <v>219</v>
      </c>
      <c r="T25" s="3"/>
      <c r="U25" s="2">
        <v>500</v>
      </c>
    </row>
    <row r="26" spans="1:21" x14ac:dyDescent="0.25">
      <c r="A26" s="3"/>
      <c r="B26" s="3"/>
      <c r="C26" s="3"/>
      <c r="D26" s="3"/>
      <c r="E26" s="3"/>
      <c r="F26" s="3"/>
      <c r="G26" s="3"/>
      <c r="H26" s="3"/>
      <c r="I26" s="3" t="s">
        <v>470</v>
      </c>
      <c r="J26" s="3"/>
      <c r="K26" s="43">
        <v>43196</v>
      </c>
      <c r="L26" s="3"/>
      <c r="M26" s="3"/>
      <c r="N26" s="3"/>
      <c r="O26" s="3" t="s">
        <v>629</v>
      </c>
      <c r="P26" s="3"/>
      <c r="Q26" s="3" t="s">
        <v>470</v>
      </c>
      <c r="R26" s="3"/>
      <c r="S26" s="3" t="s">
        <v>219</v>
      </c>
      <c r="T26" s="3"/>
      <c r="U26" s="2">
        <v>5000</v>
      </c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 t="s">
        <v>470</v>
      </c>
      <c r="J27" s="3"/>
      <c r="K27" s="43">
        <v>43203</v>
      </c>
      <c r="L27" s="3"/>
      <c r="M27" s="3"/>
      <c r="N27" s="3"/>
      <c r="O27" s="3"/>
      <c r="P27" s="3"/>
      <c r="Q27" s="3" t="s">
        <v>432</v>
      </c>
      <c r="R27" s="3"/>
      <c r="S27" s="3" t="s">
        <v>219</v>
      </c>
      <c r="T27" s="3"/>
      <c r="U27" s="2">
        <v>300</v>
      </c>
    </row>
    <row r="28" spans="1:21" x14ac:dyDescent="0.25">
      <c r="A28" s="3"/>
      <c r="B28" s="3"/>
      <c r="C28" s="3"/>
      <c r="D28" s="3"/>
      <c r="E28" s="3"/>
      <c r="F28" s="3"/>
      <c r="G28" s="3"/>
      <c r="H28" s="3"/>
      <c r="I28" s="3" t="s">
        <v>470</v>
      </c>
      <c r="J28" s="3"/>
      <c r="K28" s="43">
        <v>43220</v>
      </c>
      <c r="L28" s="3"/>
      <c r="M28" s="3"/>
      <c r="N28" s="3"/>
      <c r="O28" s="3"/>
      <c r="P28" s="3"/>
      <c r="Q28" s="3" t="s">
        <v>628</v>
      </c>
      <c r="R28" s="3"/>
      <c r="S28" s="3" t="s">
        <v>219</v>
      </c>
      <c r="T28" s="3"/>
      <c r="U28" s="2">
        <v>14683</v>
      </c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 t="s">
        <v>470</v>
      </c>
      <c r="J29" s="3"/>
      <c r="K29" s="43">
        <v>43220</v>
      </c>
      <c r="L29" s="3"/>
      <c r="M29" s="3"/>
      <c r="N29" s="3"/>
      <c r="O29" s="3"/>
      <c r="P29" s="3"/>
      <c r="Q29" s="3" t="s">
        <v>627</v>
      </c>
      <c r="R29" s="3"/>
      <c r="S29" s="3" t="s">
        <v>219</v>
      </c>
      <c r="T29" s="3"/>
      <c r="U29" s="2">
        <v>250</v>
      </c>
    </row>
    <row r="30" spans="1:21" x14ac:dyDescent="0.25">
      <c r="A30" s="3"/>
      <c r="B30" s="3"/>
      <c r="C30" s="3"/>
      <c r="D30" s="3"/>
      <c r="E30" s="3"/>
      <c r="F30" s="3"/>
      <c r="G30" s="3"/>
      <c r="H30" s="3"/>
      <c r="I30" s="3" t="s">
        <v>470</v>
      </c>
      <c r="J30" s="3"/>
      <c r="K30" s="43">
        <v>43251</v>
      </c>
      <c r="L30" s="3"/>
      <c r="M30" s="3"/>
      <c r="N30" s="3"/>
      <c r="O30" s="3"/>
      <c r="P30" s="3"/>
      <c r="Q30" s="3" t="s">
        <v>470</v>
      </c>
      <c r="R30" s="3"/>
      <c r="S30" s="3" t="s">
        <v>219</v>
      </c>
      <c r="T30" s="3"/>
      <c r="U30" s="2">
        <v>20</v>
      </c>
    </row>
    <row r="31" spans="1:21" x14ac:dyDescent="0.25">
      <c r="A31" s="3"/>
      <c r="B31" s="3"/>
      <c r="C31" s="3"/>
      <c r="D31" s="3"/>
      <c r="E31" s="3"/>
      <c r="F31" s="3"/>
      <c r="G31" s="3"/>
      <c r="H31" s="3"/>
      <c r="I31" s="3" t="s">
        <v>470</v>
      </c>
      <c r="J31" s="3"/>
      <c r="K31" s="43">
        <v>43235</v>
      </c>
      <c r="L31" s="3"/>
      <c r="M31" s="3"/>
      <c r="N31" s="3"/>
      <c r="O31" s="3" t="s">
        <v>626</v>
      </c>
      <c r="P31" s="3"/>
      <c r="Q31" s="3" t="s">
        <v>470</v>
      </c>
      <c r="R31" s="3"/>
      <c r="S31" s="3" t="s">
        <v>219</v>
      </c>
      <c r="T31" s="3"/>
      <c r="U31" s="2">
        <v>10067.76</v>
      </c>
    </row>
    <row r="32" spans="1:21" x14ac:dyDescent="0.25">
      <c r="A32" s="3"/>
      <c r="B32" s="3"/>
      <c r="C32" s="3"/>
      <c r="D32" s="3"/>
      <c r="E32" s="3"/>
      <c r="F32" s="3"/>
      <c r="G32" s="3"/>
      <c r="H32" s="3"/>
      <c r="I32" s="3" t="s">
        <v>222</v>
      </c>
      <c r="J32" s="3"/>
      <c r="K32" s="43">
        <v>43281</v>
      </c>
      <c r="L32" s="3"/>
      <c r="M32" s="3" t="s">
        <v>622</v>
      </c>
      <c r="N32" s="3"/>
      <c r="O32" s="3"/>
      <c r="P32" s="3"/>
      <c r="Q32" s="3" t="s">
        <v>625</v>
      </c>
      <c r="R32" s="3"/>
      <c r="S32" s="3" t="s">
        <v>219</v>
      </c>
      <c r="T32" s="3"/>
      <c r="U32" s="2">
        <v>-100</v>
      </c>
    </row>
    <row r="33" spans="1:21" x14ac:dyDescent="0.25">
      <c r="A33" s="3"/>
      <c r="B33" s="3"/>
      <c r="C33" s="3"/>
      <c r="D33" s="3"/>
      <c r="E33" s="3"/>
      <c r="F33" s="3"/>
      <c r="G33" s="3"/>
      <c r="H33" s="3"/>
      <c r="I33" s="3" t="s">
        <v>222</v>
      </c>
      <c r="J33" s="3"/>
      <c r="K33" s="43">
        <v>43281</v>
      </c>
      <c r="L33" s="3"/>
      <c r="M33" s="3" t="s">
        <v>622</v>
      </c>
      <c r="N33" s="3"/>
      <c r="O33" s="3"/>
      <c r="P33" s="3"/>
      <c r="Q33" s="3" t="s">
        <v>624</v>
      </c>
      <c r="R33" s="3"/>
      <c r="S33" s="3" t="s">
        <v>219</v>
      </c>
      <c r="T33" s="3"/>
      <c r="U33" s="2">
        <v>-100</v>
      </c>
    </row>
    <row r="34" spans="1:21" x14ac:dyDescent="0.25">
      <c r="A34" s="3"/>
      <c r="B34" s="3"/>
      <c r="C34" s="3"/>
      <c r="D34" s="3"/>
      <c r="E34" s="3"/>
      <c r="F34" s="3"/>
      <c r="G34" s="3"/>
      <c r="H34" s="3"/>
      <c r="I34" s="3" t="s">
        <v>222</v>
      </c>
      <c r="J34" s="3"/>
      <c r="K34" s="43">
        <v>43281</v>
      </c>
      <c r="L34" s="3"/>
      <c r="M34" s="3" t="s">
        <v>622</v>
      </c>
      <c r="N34" s="3"/>
      <c r="O34" s="3"/>
      <c r="P34" s="3"/>
      <c r="Q34" s="3" t="s">
        <v>623</v>
      </c>
      <c r="R34" s="3"/>
      <c r="S34" s="3" t="s">
        <v>219</v>
      </c>
      <c r="T34" s="3"/>
      <c r="U34" s="2">
        <v>-100</v>
      </c>
    </row>
    <row r="35" spans="1:21" x14ac:dyDescent="0.25">
      <c r="A35" s="3"/>
      <c r="B35" s="3"/>
      <c r="C35" s="3"/>
      <c r="D35" s="3"/>
      <c r="E35" s="3"/>
      <c r="F35" s="3"/>
      <c r="G35" s="3"/>
      <c r="H35" s="3"/>
      <c r="I35" s="3" t="s">
        <v>222</v>
      </c>
      <c r="J35" s="3"/>
      <c r="K35" s="43">
        <v>43281</v>
      </c>
      <c r="L35" s="3"/>
      <c r="M35" s="3" t="s">
        <v>622</v>
      </c>
      <c r="N35" s="3"/>
      <c r="O35" s="3"/>
      <c r="P35" s="3"/>
      <c r="Q35" s="3" t="s">
        <v>621</v>
      </c>
      <c r="R35" s="3"/>
      <c r="S35" s="3" t="s">
        <v>219</v>
      </c>
      <c r="T35" s="3"/>
      <c r="U35" s="2">
        <v>-100</v>
      </c>
    </row>
    <row r="36" spans="1:21" x14ac:dyDescent="0.25">
      <c r="A36" s="3"/>
      <c r="B36" s="3"/>
      <c r="C36" s="3"/>
      <c r="D36" s="3"/>
      <c r="E36" s="3"/>
      <c r="F36" s="3"/>
      <c r="G36" s="3"/>
      <c r="H36" s="3"/>
      <c r="I36" s="3" t="s">
        <v>470</v>
      </c>
      <c r="J36" s="3"/>
      <c r="K36" s="43">
        <v>43706</v>
      </c>
      <c r="L36" s="3"/>
      <c r="M36" s="3" t="s">
        <v>620</v>
      </c>
      <c r="N36" s="3"/>
      <c r="O36" s="3" t="s">
        <v>619</v>
      </c>
      <c r="P36" s="3"/>
      <c r="Q36" s="3" t="s">
        <v>470</v>
      </c>
      <c r="R36" s="3"/>
      <c r="S36" s="3" t="s">
        <v>219</v>
      </c>
      <c r="T36" s="3"/>
      <c r="U36" s="2">
        <v>3000</v>
      </c>
    </row>
    <row r="37" spans="1:21" x14ac:dyDescent="0.25">
      <c r="A37" s="3"/>
      <c r="B37" s="3"/>
      <c r="C37" s="3"/>
      <c r="D37" s="3"/>
      <c r="E37" s="3"/>
      <c r="F37" s="3"/>
      <c r="G37" s="3"/>
      <c r="H37" s="3"/>
      <c r="I37" s="3" t="s">
        <v>470</v>
      </c>
      <c r="J37" s="3"/>
      <c r="K37" s="43">
        <v>43755</v>
      </c>
      <c r="L37" s="3"/>
      <c r="M37" s="3"/>
      <c r="N37" s="3"/>
      <c r="O37" s="3" t="s">
        <v>613</v>
      </c>
      <c r="P37" s="3"/>
      <c r="Q37" s="3" t="s">
        <v>470</v>
      </c>
      <c r="R37" s="3"/>
      <c r="S37" s="3" t="s">
        <v>219</v>
      </c>
      <c r="T37" s="3"/>
      <c r="U37" s="2">
        <v>550</v>
      </c>
    </row>
    <row r="38" spans="1:21" x14ac:dyDescent="0.25">
      <c r="A38" s="3"/>
      <c r="B38" s="3"/>
      <c r="C38" s="3"/>
      <c r="D38" s="3"/>
      <c r="E38" s="3"/>
      <c r="F38" s="3"/>
      <c r="G38" s="3"/>
      <c r="H38" s="3"/>
      <c r="I38" s="3" t="s">
        <v>470</v>
      </c>
      <c r="J38" s="3"/>
      <c r="K38" s="43">
        <v>43762</v>
      </c>
      <c r="L38" s="3"/>
      <c r="M38" s="3"/>
      <c r="N38" s="3"/>
      <c r="O38" s="3" t="s">
        <v>613</v>
      </c>
      <c r="P38" s="3"/>
      <c r="Q38" s="3" t="s">
        <v>470</v>
      </c>
      <c r="R38" s="3"/>
      <c r="S38" s="3" t="s">
        <v>219</v>
      </c>
      <c r="T38" s="3"/>
      <c r="U38" s="2">
        <v>900</v>
      </c>
    </row>
    <row r="39" spans="1:21" x14ac:dyDescent="0.25">
      <c r="A39" s="3"/>
      <c r="B39" s="3"/>
      <c r="C39" s="3"/>
      <c r="D39" s="3"/>
      <c r="E39" s="3"/>
      <c r="F39" s="3"/>
      <c r="G39" s="3"/>
      <c r="H39" s="3"/>
      <c r="I39" s="3" t="s">
        <v>470</v>
      </c>
      <c r="J39" s="3"/>
      <c r="K39" s="43">
        <v>43762</v>
      </c>
      <c r="L39" s="3"/>
      <c r="M39" s="3" t="s">
        <v>618</v>
      </c>
      <c r="N39" s="3"/>
      <c r="O39" s="3" t="s">
        <v>617</v>
      </c>
      <c r="P39" s="3"/>
      <c r="Q39" s="3" t="s">
        <v>470</v>
      </c>
      <c r="R39" s="3"/>
      <c r="S39" s="3" t="s">
        <v>219</v>
      </c>
      <c r="T39" s="3"/>
      <c r="U39" s="2">
        <v>500</v>
      </c>
    </row>
    <row r="40" spans="1:21" x14ac:dyDescent="0.25">
      <c r="A40" s="3"/>
      <c r="B40" s="3"/>
      <c r="C40" s="3"/>
      <c r="D40" s="3"/>
      <c r="E40" s="3"/>
      <c r="F40" s="3"/>
      <c r="G40" s="3"/>
      <c r="H40" s="3"/>
      <c r="I40" s="3" t="s">
        <v>470</v>
      </c>
      <c r="J40" s="3"/>
      <c r="K40" s="43">
        <v>43769</v>
      </c>
      <c r="L40" s="3"/>
      <c r="M40" s="3"/>
      <c r="N40" s="3"/>
      <c r="O40" s="3"/>
      <c r="P40" s="3"/>
      <c r="Q40" s="3" t="s">
        <v>616</v>
      </c>
      <c r="R40" s="3"/>
      <c r="S40" s="3" t="s">
        <v>219</v>
      </c>
      <c r="T40" s="3"/>
      <c r="U40" s="2">
        <v>830</v>
      </c>
    </row>
    <row r="41" spans="1:21" x14ac:dyDescent="0.25">
      <c r="A41" s="3"/>
      <c r="B41" s="3"/>
      <c r="C41" s="3"/>
      <c r="D41" s="3"/>
      <c r="E41" s="3"/>
      <c r="F41" s="3"/>
      <c r="G41" s="3"/>
      <c r="H41" s="3"/>
      <c r="I41" s="3" t="s">
        <v>470</v>
      </c>
      <c r="J41" s="3"/>
      <c r="K41" s="43">
        <v>43770</v>
      </c>
      <c r="L41" s="3"/>
      <c r="M41" s="3" t="s">
        <v>615</v>
      </c>
      <c r="N41" s="3"/>
      <c r="O41" s="3" t="s">
        <v>614</v>
      </c>
      <c r="P41" s="3"/>
      <c r="Q41" s="3" t="s">
        <v>470</v>
      </c>
      <c r="R41" s="3"/>
      <c r="S41" s="3" t="s">
        <v>219</v>
      </c>
      <c r="T41" s="3"/>
      <c r="U41" s="2">
        <v>500</v>
      </c>
    </row>
    <row r="42" spans="1:21" x14ac:dyDescent="0.25">
      <c r="A42" s="3"/>
      <c r="B42" s="3"/>
      <c r="C42" s="3"/>
      <c r="D42" s="3"/>
      <c r="E42" s="3"/>
      <c r="F42" s="3"/>
      <c r="G42" s="3"/>
      <c r="H42" s="3"/>
      <c r="I42" s="3" t="s">
        <v>470</v>
      </c>
      <c r="J42" s="3"/>
      <c r="K42" s="43">
        <v>43770</v>
      </c>
      <c r="L42" s="3"/>
      <c r="M42" s="3"/>
      <c r="N42" s="3"/>
      <c r="O42" s="3" t="s">
        <v>613</v>
      </c>
      <c r="P42" s="3"/>
      <c r="Q42" s="3" t="s">
        <v>470</v>
      </c>
      <c r="R42" s="3"/>
      <c r="S42" s="3" t="s">
        <v>219</v>
      </c>
      <c r="T42" s="3"/>
      <c r="U42" s="2">
        <v>225</v>
      </c>
    </row>
    <row r="43" spans="1:21" x14ac:dyDescent="0.25">
      <c r="A43" s="3"/>
      <c r="B43" s="3"/>
      <c r="C43" s="3"/>
      <c r="D43" s="3"/>
      <c r="E43" s="3"/>
      <c r="F43" s="3"/>
      <c r="G43" s="3"/>
      <c r="H43" s="3"/>
      <c r="I43" s="3" t="s">
        <v>470</v>
      </c>
      <c r="J43" s="3"/>
      <c r="K43" s="43">
        <v>43784</v>
      </c>
      <c r="L43" s="3"/>
      <c r="M43" s="3" t="s">
        <v>612</v>
      </c>
      <c r="N43" s="3"/>
      <c r="O43" s="3"/>
      <c r="P43" s="3"/>
      <c r="Q43" s="3" t="s">
        <v>470</v>
      </c>
      <c r="R43" s="3"/>
      <c r="S43" s="3" t="s">
        <v>219</v>
      </c>
      <c r="T43" s="3"/>
      <c r="U43" s="2">
        <v>200</v>
      </c>
    </row>
    <row r="44" spans="1:21" x14ac:dyDescent="0.25">
      <c r="A44" s="3"/>
      <c r="B44" s="3"/>
      <c r="C44" s="3"/>
      <c r="D44" s="3"/>
      <c r="E44" s="3"/>
      <c r="F44" s="3"/>
      <c r="G44" s="3"/>
      <c r="H44" s="3"/>
      <c r="I44" s="3" t="s">
        <v>470</v>
      </c>
      <c r="J44" s="3"/>
      <c r="K44" s="43">
        <v>43812</v>
      </c>
      <c r="L44" s="3"/>
      <c r="M44" s="3" t="s">
        <v>611</v>
      </c>
      <c r="N44" s="3"/>
      <c r="O44" s="3"/>
      <c r="P44" s="3"/>
      <c r="Q44" s="3" t="s">
        <v>470</v>
      </c>
      <c r="R44" s="3"/>
      <c r="S44" s="3" t="s">
        <v>219</v>
      </c>
      <c r="T44" s="3"/>
      <c r="U44" s="2">
        <v>75</v>
      </c>
    </row>
    <row r="45" spans="1:21" x14ac:dyDescent="0.25">
      <c r="A45" s="3"/>
      <c r="B45" s="3"/>
      <c r="C45" s="3"/>
      <c r="D45" s="3"/>
      <c r="E45" s="3"/>
      <c r="F45" s="3"/>
      <c r="G45" s="3"/>
      <c r="H45" s="3"/>
      <c r="I45" s="3" t="s">
        <v>470</v>
      </c>
      <c r="J45" s="3"/>
      <c r="K45" s="43">
        <v>43860</v>
      </c>
      <c r="L45" s="3"/>
      <c r="M45" s="3" t="s">
        <v>610</v>
      </c>
      <c r="N45" s="3"/>
      <c r="O45" s="3" t="s">
        <v>609</v>
      </c>
      <c r="P45" s="3"/>
      <c r="Q45" s="3" t="s">
        <v>608</v>
      </c>
      <c r="R45" s="3"/>
      <c r="S45" s="3" t="s">
        <v>219</v>
      </c>
      <c r="T45" s="3"/>
      <c r="U45" s="2">
        <v>50</v>
      </c>
    </row>
    <row r="46" spans="1:21" x14ac:dyDescent="0.25">
      <c r="A46" s="3"/>
      <c r="B46" s="3"/>
      <c r="C46" s="3"/>
      <c r="D46" s="3"/>
      <c r="E46" s="3"/>
      <c r="F46" s="3"/>
      <c r="G46" s="3"/>
      <c r="H46" s="3"/>
      <c r="I46" s="3" t="s">
        <v>470</v>
      </c>
      <c r="J46" s="3"/>
      <c r="K46" s="43">
        <v>43965</v>
      </c>
      <c r="L46" s="3"/>
      <c r="M46" s="3" t="s">
        <v>607</v>
      </c>
      <c r="N46" s="3"/>
      <c r="O46" s="3" t="s">
        <v>593</v>
      </c>
      <c r="P46" s="3"/>
      <c r="Q46" s="3" t="s">
        <v>597</v>
      </c>
      <c r="R46" s="3"/>
      <c r="S46" s="3" t="s">
        <v>219</v>
      </c>
      <c r="T46" s="3"/>
      <c r="U46" s="2">
        <v>350</v>
      </c>
    </row>
    <row r="47" spans="1:21" x14ac:dyDescent="0.25">
      <c r="A47" s="3"/>
      <c r="B47" s="3"/>
      <c r="C47" s="3"/>
      <c r="D47" s="3"/>
      <c r="E47" s="3"/>
      <c r="F47" s="3"/>
      <c r="G47" s="3"/>
      <c r="H47" s="3"/>
      <c r="I47" s="3" t="s">
        <v>470</v>
      </c>
      <c r="J47" s="3"/>
      <c r="K47" s="43">
        <v>44000</v>
      </c>
      <c r="L47" s="3"/>
      <c r="M47" s="3" t="s">
        <v>606</v>
      </c>
      <c r="N47" s="3"/>
      <c r="O47" s="3" t="s">
        <v>593</v>
      </c>
      <c r="P47" s="3"/>
      <c r="Q47" s="3" t="s">
        <v>602</v>
      </c>
      <c r="R47" s="3"/>
      <c r="S47" s="3" t="s">
        <v>219</v>
      </c>
      <c r="T47" s="3"/>
      <c r="U47" s="2">
        <v>350</v>
      </c>
    </row>
    <row r="48" spans="1:21" x14ac:dyDescent="0.25">
      <c r="A48" s="3"/>
      <c r="B48" s="3"/>
      <c r="C48" s="3"/>
      <c r="D48" s="3"/>
      <c r="E48" s="3"/>
      <c r="F48" s="3"/>
      <c r="G48" s="3"/>
      <c r="H48" s="3"/>
      <c r="I48" s="3" t="s">
        <v>470</v>
      </c>
      <c r="J48" s="3"/>
      <c r="K48" s="43">
        <v>44029</v>
      </c>
      <c r="L48" s="3"/>
      <c r="M48" s="3" t="s">
        <v>605</v>
      </c>
      <c r="N48" s="3"/>
      <c r="O48" s="3" t="s">
        <v>598</v>
      </c>
      <c r="P48" s="3"/>
      <c r="Q48" s="3" t="s">
        <v>604</v>
      </c>
      <c r="R48" s="3"/>
      <c r="S48" s="3" t="s">
        <v>219</v>
      </c>
      <c r="T48" s="3"/>
      <c r="U48" s="2">
        <v>350</v>
      </c>
    </row>
    <row r="49" spans="1:21" x14ac:dyDescent="0.25">
      <c r="A49" s="3"/>
      <c r="B49" s="3"/>
      <c r="C49" s="3"/>
      <c r="D49" s="3"/>
      <c r="E49" s="3"/>
      <c r="F49" s="3"/>
      <c r="G49" s="3"/>
      <c r="H49" s="3"/>
      <c r="I49" s="3" t="s">
        <v>470</v>
      </c>
      <c r="J49" s="3"/>
      <c r="K49" s="43">
        <v>44056</v>
      </c>
      <c r="L49" s="3"/>
      <c r="M49" s="3" t="s">
        <v>603</v>
      </c>
      <c r="N49" s="3"/>
      <c r="O49" s="3" t="s">
        <v>598</v>
      </c>
      <c r="P49" s="3"/>
      <c r="Q49" s="3" t="s">
        <v>602</v>
      </c>
      <c r="R49" s="3"/>
      <c r="S49" s="3" t="s">
        <v>219</v>
      </c>
      <c r="T49" s="3"/>
      <c r="U49" s="2">
        <v>350</v>
      </c>
    </row>
    <row r="50" spans="1:21" x14ac:dyDescent="0.25">
      <c r="A50" s="3"/>
      <c r="B50" s="3"/>
      <c r="C50" s="3"/>
      <c r="D50" s="3"/>
      <c r="E50" s="3"/>
      <c r="F50" s="3"/>
      <c r="G50" s="3"/>
      <c r="H50" s="3"/>
      <c r="I50" s="3" t="s">
        <v>470</v>
      </c>
      <c r="J50" s="3"/>
      <c r="K50" s="43">
        <v>44063</v>
      </c>
      <c r="L50" s="3"/>
      <c r="M50" s="3" t="s">
        <v>601</v>
      </c>
      <c r="N50" s="3"/>
      <c r="O50" s="3" t="s">
        <v>600</v>
      </c>
      <c r="P50" s="3"/>
      <c r="Q50" s="3" t="s">
        <v>597</v>
      </c>
      <c r="R50" s="3"/>
      <c r="S50" s="3" t="s">
        <v>219</v>
      </c>
      <c r="T50" s="3"/>
      <c r="U50" s="2">
        <v>50</v>
      </c>
    </row>
    <row r="51" spans="1:21" x14ac:dyDescent="0.25">
      <c r="A51" s="3"/>
      <c r="B51" s="3"/>
      <c r="C51" s="3"/>
      <c r="D51" s="3"/>
      <c r="E51" s="3"/>
      <c r="F51" s="3"/>
      <c r="G51" s="3"/>
      <c r="H51" s="3"/>
      <c r="I51" s="3" t="s">
        <v>470</v>
      </c>
      <c r="J51" s="3"/>
      <c r="K51" s="43">
        <v>44084</v>
      </c>
      <c r="L51" s="3"/>
      <c r="M51" s="3" t="s">
        <v>599</v>
      </c>
      <c r="N51" s="3"/>
      <c r="O51" s="3" t="s">
        <v>598</v>
      </c>
      <c r="P51" s="3"/>
      <c r="Q51" s="3" t="s">
        <v>597</v>
      </c>
      <c r="R51" s="3"/>
      <c r="S51" s="3" t="s">
        <v>219</v>
      </c>
      <c r="T51" s="3"/>
      <c r="U51" s="2">
        <v>350</v>
      </c>
    </row>
    <row r="52" spans="1:21" x14ac:dyDescent="0.25">
      <c r="A52" s="3"/>
      <c r="B52" s="3"/>
      <c r="C52" s="3"/>
      <c r="D52" s="3"/>
      <c r="E52" s="3"/>
      <c r="F52" s="3"/>
      <c r="G52" s="3"/>
      <c r="H52" s="3"/>
      <c r="I52" s="3" t="s">
        <v>470</v>
      </c>
      <c r="J52" s="3"/>
      <c r="K52" s="43">
        <v>44109</v>
      </c>
      <c r="L52" s="3"/>
      <c r="M52" s="3"/>
      <c r="N52" s="3"/>
      <c r="O52" s="3"/>
      <c r="P52" s="3"/>
      <c r="Q52" s="3" t="s">
        <v>591</v>
      </c>
      <c r="R52" s="3"/>
      <c r="S52" s="3" t="s">
        <v>219</v>
      </c>
      <c r="T52" s="3"/>
      <c r="U52" s="2">
        <v>3729</v>
      </c>
    </row>
    <row r="53" spans="1:21" x14ac:dyDescent="0.25">
      <c r="A53" s="3"/>
      <c r="B53" s="3"/>
      <c r="C53" s="3"/>
      <c r="D53" s="3"/>
      <c r="E53" s="3"/>
      <c r="F53" s="3"/>
      <c r="G53" s="3"/>
      <c r="H53" s="3"/>
      <c r="I53" s="3" t="s">
        <v>470</v>
      </c>
      <c r="J53" s="3"/>
      <c r="K53" s="43">
        <v>44109</v>
      </c>
      <c r="L53" s="3"/>
      <c r="M53" s="3"/>
      <c r="N53" s="3"/>
      <c r="O53" s="3"/>
      <c r="P53" s="3"/>
      <c r="Q53" s="3" t="s">
        <v>590</v>
      </c>
      <c r="R53" s="3"/>
      <c r="S53" s="3" t="s">
        <v>219</v>
      </c>
      <c r="T53" s="3"/>
      <c r="U53" s="2">
        <v>1333</v>
      </c>
    </row>
    <row r="54" spans="1:21" x14ac:dyDescent="0.25">
      <c r="A54" s="3"/>
      <c r="B54" s="3"/>
      <c r="C54" s="3"/>
      <c r="D54" s="3"/>
      <c r="E54" s="3"/>
      <c r="F54" s="3"/>
      <c r="G54" s="3"/>
      <c r="H54" s="3"/>
      <c r="I54" s="3" t="s">
        <v>470</v>
      </c>
      <c r="J54" s="3"/>
      <c r="K54" s="43">
        <v>44109</v>
      </c>
      <c r="L54" s="3"/>
      <c r="M54" s="3"/>
      <c r="N54" s="3"/>
      <c r="O54" s="3"/>
      <c r="P54" s="3"/>
      <c r="Q54" s="3" t="s">
        <v>590</v>
      </c>
      <c r="R54" s="3"/>
      <c r="S54" s="3" t="s">
        <v>219</v>
      </c>
      <c r="T54" s="3"/>
      <c r="U54" s="2">
        <v>90</v>
      </c>
    </row>
    <row r="55" spans="1:21" x14ac:dyDescent="0.25">
      <c r="A55" s="3"/>
      <c r="B55" s="3"/>
      <c r="C55" s="3"/>
      <c r="D55" s="3"/>
      <c r="E55" s="3"/>
      <c r="F55" s="3"/>
      <c r="G55" s="3"/>
      <c r="H55" s="3"/>
      <c r="I55" s="3" t="s">
        <v>470</v>
      </c>
      <c r="J55" s="3"/>
      <c r="K55" s="43">
        <v>44110</v>
      </c>
      <c r="L55" s="3"/>
      <c r="M55" s="3"/>
      <c r="N55" s="3"/>
      <c r="O55" s="3"/>
      <c r="P55" s="3"/>
      <c r="Q55" s="3" t="s">
        <v>590</v>
      </c>
      <c r="R55" s="3"/>
      <c r="S55" s="3" t="s">
        <v>219</v>
      </c>
      <c r="T55" s="3"/>
      <c r="U55" s="2">
        <v>105</v>
      </c>
    </row>
    <row r="56" spans="1:21" x14ac:dyDescent="0.25">
      <c r="A56" s="3"/>
      <c r="B56" s="3"/>
      <c r="C56" s="3"/>
      <c r="D56" s="3"/>
      <c r="E56" s="3"/>
      <c r="F56" s="3"/>
      <c r="G56" s="3"/>
      <c r="H56" s="3"/>
      <c r="I56" s="3" t="s">
        <v>470</v>
      </c>
      <c r="J56" s="3"/>
      <c r="K56" s="43">
        <v>44117</v>
      </c>
      <c r="L56" s="3"/>
      <c r="M56" s="3"/>
      <c r="N56" s="3"/>
      <c r="O56" s="3"/>
      <c r="P56" s="3"/>
      <c r="Q56" s="3" t="s">
        <v>591</v>
      </c>
      <c r="R56" s="3"/>
      <c r="S56" s="3" t="s">
        <v>219</v>
      </c>
      <c r="T56" s="3"/>
      <c r="U56" s="2">
        <v>135</v>
      </c>
    </row>
    <row r="57" spans="1:21" x14ac:dyDescent="0.25">
      <c r="A57" s="3"/>
      <c r="B57" s="3"/>
      <c r="C57" s="3"/>
      <c r="D57" s="3"/>
      <c r="E57" s="3"/>
      <c r="F57" s="3"/>
      <c r="G57" s="3"/>
      <c r="H57" s="3"/>
      <c r="I57" s="3" t="s">
        <v>470</v>
      </c>
      <c r="J57" s="3"/>
      <c r="K57" s="43">
        <v>44117</v>
      </c>
      <c r="L57" s="3"/>
      <c r="M57" s="3"/>
      <c r="N57" s="3"/>
      <c r="O57" s="3"/>
      <c r="P57" s="3"/>
      <c r="Q57" s="3" t="s">
        <v>590</v>
      </c>
      <c r="R57" s="3"/>
      <c r="S57" s="3" t="s">
        <v>219</v>
      </c>
      <c r="T57" s="3"/>
      <c r="U57" s="2">
        <v>140</v>
      </c>
    </row>
    <row r="58" spans="1:21" x14ac:dyDescent="0.25">
      <c r="A58" s="3"/>
      <c r="B58" s="3"/>
      <c r="C58" s="3"/>
      <c r="D58" s="3"/>
      <c r="E58" s="3"/>
      <c r="F58" s="3"/>
      <c r="G58" s="3"/>
      <c r="H58" s="3"/>
      <c r="I58" s="3" t="s">
        <v>470</v>
      </c>
      <c r="J58" s="3"/>
      <c r="K58" s="43">
        <v>44123</v>
      </c>
      <c r="L58" s="3"/>
      <c r="M58" s="3"/>
      <c r="N58" s="3"/>
      <c r="O58" s="3"/>
      <c r="P58" s="3"/>
      <c r="Q58" s="3" t="s">
        <v>591</v>
      </c>
      <c r="R58" s="3"/>
      <c r="S58" s="3" t="s">
        <v>219</v>
      </c>
      <c r="T58" s="3"/>
      <c r="U58" s="2">
        <v>120</v>
      </c>
    </row>
    <row r="59" spans="1:21" x14ac:dyDescent="0.25">
      <c r="A59" s="3"/>
      <c r="B59" s="3"/>
      <c r="C59" s="3"/>
      <c r="D59" s="3"/>
      <c r="E59" s="3"/>
      <c r="F59" s="3"/>
      <c r="G59" s="3"/>
      <c r="H59" s="3"/>
      <c r="I59" s="3" t="s">
        <v>470</v>
      </c>
      <c r="J59" s="3"/>
      <c r="K59" s="43">
        <v>44112</v>
      </c>
      <c r="L59" s="3"/>
      <c r="M59" s="3"/>
      <c r="N59" s="3"/>
      <c r="O59" s="3"/>
      <c r="P59" s="3"/>
      <c r="Q59" s="3" t="s">
        <v>591</v>
      </c>
      <c r="R59" s="3"/>
      <c r="S59" s="3" t="s">
        <v>219</v>
      </c>
      <c r="T59" s="3"/>
      <c r="U59" s="2">
        <v>100</v>
      </c>
    </row>
    <row r="60" spans="1:21" x14ac:dyDescent="0.25">
      <c r="A60" s="3"/>
      <c r="B60" s="3"/>
      <c r="C60" s="3"/>
      <c r="D60" s="3"/>
      <c r="E60" s="3"/>
      <c r="F60" s="3"/>
      <c r="G60" s="3"/>
      <c r="H60" s="3"/>
      <c r="I60" s="3" t="s">
        <v>470</v>
      </c>
      <c r="J60" s="3"/>
      <c r="K60" s="43">
        <v>44123</v>
      </c>
      <c r="L60" s="3"/>
      <c r="M60" s="3"/>
      <c r="N60" s="3"/>
      <c r="O60" s="3"/>
      <c r="P60" s="3"/>
      <c r="Q60" s="3" t="s">
        <v>590</v>
      </c>
      <c r="R60" s="3"/>
      <c r="S60" s="3" t="s">
        <v>219</v>
      </c>
      <c r="T60" s="3"/>
      <c r="U60" s="2">
        <v>140</v>
      </c>
    </row>
    <row r="61" spans="1:21" x14ac:dyDescent="0.25">
      <c r="A61" s="3"/>
      <c r="B61" s="3"/>
      <c r="C61" s="3"/>
      <c r="D61" s="3"/>
      <c r="E61" s="3"/>
      <c r="F61" s="3"/>
      <c r="G61" s="3"/>
      <c r="H61" s="3"/>
      <c r="I61" s="3" t="s">
        <v>470</v>
      </c>
      <c r="J61" s="3"/>
      <c r="K61" s="43">
        <v>44127</v>
      </c>
      <c r="L61" s="3"/>
      <c r="M61" s="3" t="s">
        <v>596</v>
      </c>
      <c r="N61" s="3"/>
      <c r="O61" s="3" t="s">
        <v>595</v>
      </c>
      <c r="P61" s="3"/>
      <c r="Q61" s="3" t="s">
        <v>592</v>
      </c>
      <c r="R61" s="3"/>
      <c r="S61" s="3" t="s">
        <v>219</v>
      </c>
      <c r="T61" s="3"/>
      <c r="U61" s="2">
        <v>100</v>
      </c>
    </row>
    <row r="62" spans="1:21" x14ac:dyDescent="0.25">
      <c r="A62" s="3"/>
      <c r="B62" s="3"/>
      <c r="C62" s="3"/>
      <c r="D62" s="3"/>
      <c r="E62" s="3"/>
      <c r="F62" s="3"/>
      <c r="G62" s="3"/>
      <c r="H62" s="3"/>
      <c r="I62" s="3" t="s">
        <v>470</v>
      </c>
      <c r="J62" s="3"/>
      <c r="K62" s="43">
        <v>44127</v>
      </c>
      <c r="L62" s="3"/>
      <c r="M62" s="3" t="s">
        <v>594</v>
      </c>
      <c r="N62" s="3"/>
      <c r="O62" s="3" t="s">
        <v>593</v>
      </c>
      <c r="P62" s="3"/>
      <c r="Q62" s="3" t="s">
        <v>592</v>
      </c>
      <c r="R62" s="3"/>
      <c r="S62" s="3" t="s">
        <v>219</v>
      </c>
      <c r="T62" s="3"/>
      <c r="U62" s="2">
        <v>350</v>
      </c>
    </row>
    <row r="63" spans="1:21" x14ac:dyDescent="0.25">
      <c r="A63" s="3"/>
      <c r="B63" s="3"/>
      <c r="C63" s="3"/>
      <c r="D63" s="3"/>
      <c r="E63" s="3"/>
      <c r="F63" s="3"/>
      <c r="G63" s="3"/>
      <c r="H63" s="3"/>
      <c r="I63" s="3" t="s">
        <v>470</v>
      </c>
      <c r="J63" s="3"/>
      <c r="K63" s="43">
        <v>44130</v>
      </c>
      <c r="L63" s="3"/>
      <c r="M63" s="3"/>
      <c r="N63" s="3"/>
      <c r="O63" s="3"/>
      <c r="P63" s="3"/>
      <c r="Q63" s="3" t="s">
        <v>591</v>
      </c>
      <c r="R63" s="3"/>
      <c r="S63" s="3" t="s">
        <v>219</v>
      </c>
      <c r="T63" s="3"/>
      <c r="U63" s="2">
        <v>35</v>
      </c>
    </row>
    <row r="64" spans="1:21" x14ac:dyDescent="0.25">
      <c r="A64" s="3"/>
      <c r="B64" s="3"/>
      <c r="C64" s="3"/>
      <c r="D64" s="3"/>
      <c r="E64" s="3"/>
      <c r="F64" s="3"/>
      <c r="G64" s="3"/>
      <c r="H64" s="3"/>
      <c r="I64" s="3" t="s">
        <v>470</v>
      </c>
      <c r="J64" s="3"/>
      <c r="K64" s="43">
        <v>44130</v>
      </c>
      <c r="L64" s="3"/>
      <c r="M64" s="3"/>
      <c r="N64" s="3"/>
      <c r="O64" s="3"/>
      <c r="P64" s="3"/>
      <c r="Q64" s="3" t="s">
        <v>591</v>
      </c>
      <c r="R64" s="3"/>
      <c r="S64" s="3" t="s">
        <v>219</v>
      </c>
      <c r="T64" s="3"/>
      <c r="U64" s="2">
        <v>140</v>
      </c>
    </row>
    <row r="65" spans="1:21" x14ac:dyDescent="0.25">
      <c r="A65" s="3"/>
      <c r="B65" s="3"/>
      <c r="C65" s="3"/>
      <c r="D65" s="3"/>
      <c r="E65" s="3"/>
      <c r="F65" s="3"/>
      <c r="G65" s="3"/>
      <c r="H65" s="3"/>
      <c r="I65" s="3" t="s">
        <v>470</v>
      </c>
      <c r="J65" s="3"/>
      <c r="K65" s="43">
        <v>44137</v>
      </c>
      <c r="L65" s="3"/>
      <c r="M65" s="3"/>
      <c r="N65" s="3"/>
      <c r="O65" s="3"/>
      <c r="P65" s="3"/>
      <c r="Q65" s="3" t="s">
        <v>590</v>
      </c>
      <c r="R65" s="3"/>
      <c r="S65" s="3" t="s">
        <v>219</v>
      </c>
      <c r="T65" s="3"/>
      <c r="U65" s="2">
        <v>50</v>
      </c>
    </row>
    <row r="66" spans="1:21" x14ac:dyDescent="0.25">
      <c r="A66" s="3"/>
      <c r="B66" s="3"/>
      <c r="C66" s="3"/>
      <c r="D66" s="3"/>
      <c r="E66" s="3"/>
      <c r="F66" s="3"/>
      <c r="G66" s="3"/>
      <c r="H66" s="3"/>
      <c r="I66" s="3" t="s">
        <v>470</v>
      </c>
      <c r="J66" s="3"/>
      <c r="K66" s="43">
        <v>44137</v>
      </c>
      <c r="L66" s="3"/>
      <c r="M66" s="3"/>
      <c r="N66" s="3"/>
      <c r="O66" s="3"/>
      <c r="P66" s="3"/>
      <c r="Q66" s="3" t="s">
        <v>590</v>
      </c>
      <c r="R66" s="3"/>
      <c r="S66" s="3" t="s">
        <v>219</v>
      </c>
      <c r="T66" s="3"/>
      <c r="U66" s="2">
        <v>140</v>
      </c>
    </row>
    <row r="67" spans="1:21" x14ac:dyDescent="0.25">
      <c r="A67" s="3"/>
      <c r="B67" s="3"/>
      <c r="C67" s="3"/>
      <c r="D67" s="3"/>
      <c r="E67" s="3"/>
      <c r="F67" s="3"/>
      <c r="G67" s="3"/>
      <c r="H67" s="3"/>
      <c r="I67" s="3" t="s">
        <v>222</v>
      </c>
      <c r="J67" s="3"/>
      <c r="K67" s="43">
        <v>44196</v>
      </c>
      <c r="L67" s="3"/>
      <c r="M67" s="3" t="s">
        <v>586</v>
      </c>
      <c r="N67" s="3"/>
      <c r="O67" s="3" t="s">
        <v>585</v>
      </c>
      <c r="P67" s="3"/>
      <c r="Q67" s="3" t="s">
        <v>589</v>
      </c>
      <c r="R67" s="3"/>
      <c r="S67" s="3" t="s">
        <v>219</v>
      </c>
      <c r="T67" s="3"/>
      <c r="U67" s="2">
        <v>8856.7099999999991</v>
      </c>
    </row>
    <row r="68" spans="1:21" x14ac:dyDescent="0.25">
      <c r="A68" s="3"/>
      <c r="B68" s="3"/>
      <c r="C68" s="3"/>
      <c r="D68" s="3"/>
      <c r="E68" s="3"/>
      <c r="F68" s="3"/>
      <c r="G68" s="3"/>
      <c r="H68" s="3"/>
      <c r="I68" s="3" t="s">
        <v>222</v>
      </c>
      <c r="J68" s="3"/>
      <c r="K68" s="43">
        <v>44196</v>
      </c>
      <c r="L68" s="3"/>
      <c r="M68" s="3" t="s">
        <v>336</v>
      </c>
      <c r="N68" s="3"/>
      <c r="O68" s="3" t="s">
        <v>588</v>
      </c>
      <c r="P68" s="3"/>
      <c r="Q68" s="3" t="s">
        <v>587</v>
      </c>
      <c r="R68" s="3"/>
      <c r="S68" s="3" t="s">
        <v>219</v>
      </c>
      <c r="T68" s="3"/>
      <c r="U68" s="2">
        <v>50</v>
      </c>
    </row>
    <row r="69" spans="1:21" x14ac:dyDescent="0.25">
      <c r="A69" s="3"/>
      <c r="B69" s="3"/>
      <c r="C69" s="3"/>
      <c r="D69" s="3"/>
      <c r="E69" s="3"/>
      <c r="F69" s="3"/>
      <c r="G69" s="3"/>
      <c r="H69" s="3"/>
      <c r="I69" s="3" t="s">
        <v>222</v>
      </c>
      <c r="J69" s="3"/>
      <c r="K69" s="43">
        <v>44196</v>
      </c>
      <c r="L69" s="3"/>
      <c r="M69" s="3" t="s">
        <v>586</v>
      </c>
      <c r="N69" s="3"/>
      <c r="O69" s="3" t="s">
        <v>585</v>
      </c>
      <c r="P69" s="3"/>
      <c r="Q69" s="3" t="s">
        <v>584</v>
      </c>
      <c r="R69" s="3"/>
      <c r="S69" s="3" t="s">
        <v>219</v>
      </c>
      <c r="T69" s="3"/>
      <c r="U69" s="2">
        <v>12464.07</v>
      </c>
    </row>
    <row r="70" spans="1:21" s="62" customFormat="1" x14ac:dyDescent="0.25">
      <c r="A70" s="52"/>
      <c r="B70" s="52"/>
      <c r="C70" s="52"/>
      <c r="D70" s="52"/>
      <c r="E70" s="52"/>
      <c r="F70" s="52"/>
      <c r="G70" s="52"/>
      <c r="H70" s="52"/>
      <c r="I70" s="52" t="s">
        <v>222</v>
      </c>
      <c r="J70" s="52"/>
      <c r="K70" s="53">
        <v>44377</v>
      </c>
      <c r="L70" s="52"/>
      <c r="M70" s="52" t="s">
        <v>583</v>
      </c>
      <c r="N70" s="52"/>
      <c r="O70" s="52"/>
      <c r="P70" s="52"/>
      <c r="Q70" s="52" t="s">
        <v>582</v>
      </c>
      <c r="R70" s="52"/>
      <c r="S70" s="52" t="s">
        <v>219</v>
      </c>
      <c r="T70" s="52"/>
      <c r="U70" s="54">
        <v>160.78</v>
      </c>
    </row>
    <row r="71" spans="1:21" s="62" customFormat="1" ht="15.75" thickBot="1" x14ac:dyDescent="0.3">
      <c r="A71" s="52"/>
      <c r="B71" s="52"/>
      <c r="C71" s="52"/>
      <c r="D71" s="52"/>
      <c r="E71" s="52"/>
      <c r="F71" s="52"/>
      <c r="G71" s="52"/>
      <c r="H71" s="52"/>
      <c r="I71" s="52" t="s">
        <v>222</v>
      </c>
      <c r="J71" s="52"/>
      <c r="K71" s="53">
        <v>44377</v>
      </c>
      <c r="L71" s="52"/>
      <c r="M71" s="52" t="s">
        <v>583</v>
      </c>
      <c r="N71" s="52"/>
      <c r="O71" s="52"/>
      <c r="P71" s="52"/>
      <c r="Q71" s="52" t="s">
        <v>661</v>
      </c>
      <c r="R71" s="52"/>
      <c r="S71" s="52" t="s">
        <v>219</v>
      </c>
      <c r="T71" s="52"/>
      <c r="U71" s="55">
        <v>3733.78</v>
      </c>
    </row>
    <row r="72" spans="1:21" ht="15.75" thickBot="1" x14ac:dyDescent="0.3">
      <c r="A72" s="3"/>
      <c r="B72" s="3"/>
      <c r="C72" s="3"/>
      <c r="D72" s="3"/>
      <c r="E72" s="3"/>
      <c r="F72" s="3" t="s">
        <v>581</v>
      </c>
      <c r="G72" s="3"/>
      <c r="H72" s="3"/>
      <c r="I72" s="3"/>
      <c r="J72" s="3"/>
      <c r="K72" s="43"/>
      <c r="L72" s="3"/>
      <c r="M72" s="3"/>
      <c r="N72" s="3"/>
      <c r="O72" s="3"/>
      <c r="P72" s="3"/>
      <c r="Q72" s="3"/>
      <c r="R72" s="3"/>
      <c r="S72" s="3"/>
      <c r="T72" s="3"/>
      <c r="U72" s="6">
        <f>ROUND(SUM(U5:U71),5)</f>
        <v>84133.1</v>
      </c>
    </row>
    <row r="73" spans="1:21" x14ac:dyDescent="0.25">
      <c r="A73" s="3"/>
      <c r="B73" s="3"/>
      <c r="C73" s="3"/>
      <c r="D73" s="3"/>
      <c r="E73" s="3" t="s">
        <v>124</v>
      </c>
      <c r="F73" s="3"/>
      <c r="G73" s="3"/>
      <c r="H73" s="3"/>
      <c r="I73" s="3"/>
      <c r="J73" s="3"/>
      <c r="K73" s="43"/>
      <c r="L73" s="3"/>
      <c r="M73" s="3"/>
      <c r="N73" s="3"/>
      <c r="O73" s="3"/>
      <c r="P73" s="3"/>
      <c r="Q73" s="3"/>
      <c r="R73" s="3"/>
      <c r="S73" s="3"/>
      <c r="T73" s="3"/>
      <c r="U73" s="2">
        <f>U72</f>
        <v>84133.1</v>
      </c>
    </row>
    <row r="74" spans="1:21" x14ac:dyDescent="0.25">
      <c r="A74" s="1"/>
      <c r="B74" s="1"/>
      <c r="C74" s="1"/>
      <c r="D74" s="1"/>
      <c r="E74" s="1" t="s">
        <v>125</v>
      </c>
      <c r="F74" s="1"/>
      <c r="G74" s="1"/>
      <c r="H74" s="1"/>
      <c r="I74" s="1"/>
      <c r="J74" s="1"/>
      <c r="K74" s="42"/>
      <c r="L74" s="1"/>
      <c r="M74" s="1"/>
      <c r="N74" s="1"/>
      <c r="O74" s="1"/>
      <c r="P74" s="1"/>
      <c r="Q74" s="1"/>
      <c r="R74" s="1"/>
      <c r="S74" s="1"/>
      <c r="T74" s="1"/>
      <c r="U74" s="44"/>
    </row>
    <row r="75" spans="1:21" x14ac:dyDescent="0.25">
      <c r="A75" s="1"/>
      <c r="B75" s="1"/>
      <c r="C75" s="1"/>
      <c r="D75" s="1"/>
      <c r="E75" s="1"/>
      <c r="F75" s="1" t="s">
        <v>128</v>
      </c>
      <c r="G75" s="1"/>
      <c r="H75" s="1"/>
      <c r="I75" s="1"/>
      <c r="J75" s="1"/>
      <c r="K75" s="42"/>
      <c r="L75" s="1"/>
      <c r="M75" s="1"/>
      <c r="N75" s="1"/>
      <c r="O75" s="1"/>
      <c r="P75" s="1"/>
      <c r="Q75" s="1"/>
      <c r="R75" s="1"/>
      <c r="S75" s="1"/>
      <c r="T75" s="1"/>
      <c r="U75" s="44"/>
    </row>
    <row r="76" spans="1:21" x14ac:dyDescent="0.25">
      <c r="A76" s="3"/>
      <c r="B76" s="3"/>
      <c r="C76" s="3"/>
      <c r="D76" s="3"/>
      <c r="E76" s="3"/>
      <c r="F76" s="3"/>
      <c r="G76" s="3"/>
      <c r="H76" s="3"/>
      <c r="I76" s="3" t="s">
        <v>384</v>
      </c>
      <c r="J76" s="3"/>
      <c r="K76" s="43">
        <v>43886</v>
      </c>
      <c r="L76" s="3"/>
      <c r="M76" s="3"/>
      <c r="N76" s="3"/>
      <c r="O76" s="3" t="s">
        <v>423</v>
      </c>
      <c r="P76" s="3"/>
      <c r="Q76" s="3" t="s">
        <v>579</v>
      </c>
      <c r="R76" s="3"/>
      <c r="S76" s="3" t="s">
        <v>219</v>
      </c>
      <c r="T76" s="3"/>
      <c r="U76" s="2">
        <v>-50</v>
      </c>
    </row>
    <row r="77" spans="1:21" x14ac:dyDescent="0.25">
      <c r="A77" s="3"/>
      <c r="B77" s="3"/>
      <c r="C77" s="3"/>
      <c r="D77" s="3"/>
      <c r="E77" s="3"/>
      <c r="F77" s="3"/>
      <c r="G77" s="3"/>
      <c r="H77" s="3"/>
      <c r="I77" s="3" t="s">
        <v>384</v>
      </c>
      <c r="J77" s="3"/>
      <c r="K77" s="43">
        <v>43865</v>
      </c>
      <c r="L77" s="3"/>
      <c r="M77" s="3"/>
      <c r="N77" s="3"/>
      <c r="O77" s="3" t="s">
        <v>427</v>
      </c>
      <c r="P77" s="3"/>
      <c r="Q77" s="3" t="s">
        <v>580</v>
      </c>
      <c r="R77" s="3"/>
      <c r="S77" s="3" t="s">
        <v>219</v>
      </c>
      <c r="T77" s="3"/>
      <c r="U77" s="2">
        <v>-59.22</v>
      </c>
    </row>
    <row r="78" spans="1:21" x14ac:dyDescent="0.25">
      <c r="A78" s="3"/>
      <c r="B78" s="3"/>
      <c r="C78" s="3"/>
      <c r="D78" s="3"/>
      <c r="E78" s="3"/>
      <c r="F78" s="3"/>
      <c r="G78" s="3"/>
      <c r="H78" s="3"/>
      <c r="I78" s="3" t="s">
        <v>384</v>
      </c>
      <c r="J78" s="3"/>
      <c r="K78" s="43">
        <v>43905</v>
      </c>
      <c r="L78" s="3"/>
      <c r="M78" s="3"/>
      <c r="N78" s="3"/>
      <c r="O78" s="3" t="s">
        <v>423</v>
      </c>
      <c r="P78" s="3"/>
      <c r="Q78" s="3" t="s">
        <v>579</v>
      </c>
      <c r="R78" s="3"/>
      <c r="S78" s="3" t="s">
        <v>219</v>
      </c>
      <c r="T78" s="3"/>
      <c r="U78" s="2">
        <v>-50</v>
      </c>
    </row>
    <row r="79" spans="1:21" ht="15.75" thickBot="1" x14ac:dyDescent="0.3">
      <c r="A79" s="3"/>
      <c r="B79" s="3"/>
      <c r="C79" s="3"/>
      <c r="D79" s="3"/>
      <c r="E79" s="3"/>
      <c r="F79" s="3"/>
      <c r="G79" s="3"/>
      <c r="H79" s="3"/>
      <c r="I79" s="3" t="s">
        <v>222</v>
      </c>
      <c r="J79" s="3"/>
      <c r="K79" s="43">
        <v>44196</v>
      </c>
      <c r="L79" s="3"/>
      <c r="M79" s="3" t="s">
        <v>336</v>
      </c>
      <c r="N79" s="3"/>
      <c r="O79" s="3"/>
      <c r="P79" s="3"/>
      <c r="Q79" s="3" t="s">
        <v>412</v>
      </c>
      <c r="R79" s="3"/>
      <c r="S79" s="3" t="s">
        <v>219</v>
      </c>
      <c r="T79" s="3"/>
      <c r="U79" s="4">
        <v>159.22</v>
      </c>
    </row>
    <row r="80" spans="1:21" ht="15.75" thickBot="1" x14ac:dyDescent="0.3">
      <c r="A80" s="3"/>
      <c r="B80" s="3"/>
      <c r="C80" s="3"/>
      <c r="D80" s="3"/>
      <c r="E80" s="3"/>
      <c r="F80" s="3" t="s">
        <v>578</v>
      </c>
      <c r="G80" s="3"/>
      <c r="H80" s="3"/>
      <c r="I80" s="3"/>
      <c r="J80" s="3"/>
      <c r="K80" s="43"/>
      <c r="L80" s="3"/>
      <c r="M80" s="3"/>
      <c r="N80" s="3"/>
      <c r="O80" s="3"/>
      <c r="P80" s="3"/>
      <c r="Q80" s="3"/>
      <c r="R80" s="3"/>
      <c r="S80" s="3"/>
      <c r="T80" s="3"/>
      <c r="U80" s="5">
        <f>ROUND(SUM(U75:U79),5)</f>
        <v>0</v>
      </c>
    </row>
    <row r="81" spans="1:21" ht="15.75" thickBot="1" x14ac:dyDescent="0.3">
      <c r="A81" s="3"/>
      <c r="B81" s="3"/>
      <c r="C81" s="3"/>
      <c r="D81" s="3"/>
      <c r="E81" s="3" t="s">
        <v>139</v>
      </c>
      <c r="F81" s="3"/>
      <c r="G81" s="3"/>
      <c r="H81" s="3"/>
      <c r="I81" s="3"/>
      <c r="J81" s="3"/>
      <c r="K81" s="43"/>
      <c r="L81" s="3"/>
      <c r="M81" s="3"/>
      <c r="N81" s="3"/>
      <c r="O81" s="3"/>
      <c r="P81" s="3"/>
      <c r="Q81" s="3"/>
      <c r="R81" s="3"/>
      <c r="S81" s="3"/>
      <c r="T81" s="3"/>
      <c r="U81" s="5">
        <f>U80</f>
        <v>0</v>
      </c>
    </row>
    <row r="82" spans="1:21" ht="15.75" thickBot="1" x14ac:dyDescent="0.3">
      <c r="A82" s="3"/>
      <c r="B82" s="3"/>
      <c r="C82" s="3"/>
      <c r="D82" s="3" t="s">
        <v>142</v>
      </c>
      <c r="E82" s="3"/>
      <c r="F82" s="3"/>
      <c r="G82" s="3"/>
      <c r="H82" s="3"/>
      <c r="I82" s="3"/>
      <c r="J82" s="3"/>
      <c r="K82" s="43"/>
      <c r="L82" s="3"/>
      <c r="M82" s="3"/>
      <c r="N82" s="3"/>
      <c r="O82" s="3"/>
      <c r="P82" s="3"/>
      <c r="Q82" s="3"/>
      <c r="R82" s="3"/>
      <c r="S82" s="3"/>
      <c r="T82" s="3"/>
      <c r="U82" s="6">
        <f>ROUND(U73+U81,5)</f>
        <v>84133.1</v>
      </c>
    </row>
    <row r="83" spans="1:21" s="48" customFormat="1" x14ac:dyDescent="0.25">
      <c r="A83" s="45"/>
      <c r="B83" s="45"/>
      <c r="C83" s="45" t="s">
        <v>146</v>
      </c>
      <c r="D83" s="45"/>
      <c r="E83" s="45"/>
      <c r="F83" s="45"/>
      <c r="G83" s="45"/>
      <c r="H83" s="45"/>
      <c r="I83" s="45"/>
      <c r="J83" s="45"/>
      <c r="K83" s="46"/>
      <c r="L83" s="45"/>
      <c r="M83" s="45"/>
      <c r="N83" s="45"/>
      <c r="O83" s="45"/>
      <c r="P83" s="45"/>
      <c r="Q83" s="45"/>
      <c r="R83" s="45"/>
      <c r="S83" s="45"/>
      <c r="T83" s="45"/>
      <c r="U83" s="47">
        <f>U82</f>
        <v>84133.1</v>
      </c>
    </row>
    <row r="84" spans="1:21" x14ac:dyDescent="0.25">
      <c r="A84" s="1"/>
      <c r="B84" s="1"/>
      <c r="C84" s="1"/>
      <c r="D84" s="1" t="s">
        <v>147</v>
      </c>
      <c r="E84" s="1"/>
      <c r="F84" s="1"/>
      <c r="G84" s="1"/>
      <c r="H84" s="1"/>
      <c r="I84" s="1"/>
      <c r="J84" s="1"/>
      <c r="K84" s="42"/>
      <c r="L84" s="1"/>
      <c r="M84" s="1"/>
      <c r="N84" s="1"/>
      <c r="O84" s="1"/>
      <c r="P84" s="1"/>
      <c r="Q84" s="1"/>
      <c r="R84" s="1"/>
      <c r="S84" s="1"/>
      <c r="T84" s="1"/>
      <c r="U84" s="44"/>
    </row>
    <row r="85" spans="1:21" x14ac:dyDescent="0.25">
      <c r="A85" s="1"/>
      <c r="B85" s="1"/>
      <c r="C85" s="1"/>
      <c r="D85" s="1"/>
      <c r="E85" s="1" t="s">
        <v>148</v>
      </c>
      <c r="F85" s="1"/>
      <c r="G85" s="1"/>
      <c r="H85" s="1"/>
      <c r="I85" s="1"/>
      <c r="J85" s="1"/>
      <c r="K85" s="42"/>
      <c r="L85" s="1"/>
      <c r="M85" s="1"/>
      <c r="N85" s="1"/>
      <c r="O85" s="1"/>
      <c r="P85" s="1"/>
      <c r="Q85" s="1"/>
      <c r="R85" s="1"/>
      <c r="S85" s="1"/>
      <c r="T85" s="1"/>
      <c r="U85" s="44"/>
    </row>
    <row r="86" spans="1:21" x14ac:dyDescent="0.25">
      <c r="A86" s="1"/>
      <c r="B86" s="1"/>
      <c r="C86" s="1"/>
      <c r="D86" s="1"/>
      <c r="E86" s="1"/>
      <c r="F86" s="1" t="s">
        <v>577</v>
      </c>
      <c r="G86" s="1"/>
      <c r="H86" s="1"/>
      <c r="I86" s="1"/>
      <c r="J86" s="1"/>
      <c r="K86" s="42"/>
      <c r="L86" s="1"/>
      <c r="M86" s="1"/>
      <c r="N86" s="1"/>
      <c r="O86" s="1"/>
      <c r="P86" s="1"/>
      <c r="Q86" s="1"/>
      <c r="R86" s="1"/>
      <c r="S86" s="1"/>
      <c r="T86" s="1"/>
      <c r="U86" s="44"/>
    </row>
    <row r="87" spans="1:21" x14ac:dyDescent="0.25">
      <c r="A87" s="1"/>
      <c r="B87" s="1"/>
      <c r="C87" s="1"/>
      <c r="D87" s="1"/>
      <c r="E87" s="1"/>
      <c r="F87" s="1"/>
      <c r="G87" s="1" t="s">
        <v>576</v>
      </c>
      <c r="H87" s="1"/>
      <c r="I87" s="1"/>
      <c r="J87" s="1"/>
      <c r="K87" s="42"/>
      <c r="L87" s="1"/>
      <c r="M87" s="1"/>
      <c r="N87" s="1"/>
      <c r="O87" s="1"/>
      <c r="P87" s="1"/>
      <c r="Q87" s="1"/>
      <c r="R87" s="1"/>
      <c r="S87" s="1"/>
      <c r="T87" s="1"/>
      <c r="U87" s="44"/>
    </row>
    <row r="88" spans="1:21" x14ac:dyDescent="0.25">
      <c r="A88" s="3"/>
      <c r="B88" s="3"/>
      <c r="C88" s="3"/>
      <c r="D88" s="3"/>
      <c r="E88" s="3"/>
      <c r="F88" s="3"/>
      <c r="G88" s="3"/>
      <c r="H88" s="3"/>
      <c r="I88" s="3" t="s">
        <v>222</v>
      </c>
      <c r="J88" s="3"/>
      <c r="K88" s="43">
        <v>43281</v>
      </c>
      <c r="L88" s="3"/>
      <c r="M88" s="3" t="s">
        <v>522</v>
      </c>
      <c r="N88" s="3"/>
      <c r="O88" s="3"/>
      <c r="P88" s="3"/>
      <c r="Q88" s="3" t="s">
        <v>575</v>
      </c>
      <c r="R88" s="3"/>
      <c r="S88" s="3" t="s">
        <v>219</v>
      </c>
      <c r="T88" s="3"/>
      <c r="U88" s="2">
        <v>607.59</v>
      </c>
    </row>
    <row r="89" spans="1:21" x14ac:dyDescent="0.25">
      <c r="A89" s="3"/>
      <c r="B89" s="3"/>
      <c r="C89" s="3"/>
      <c r="D89" s="3"/>
      <c r="E89" s="3"/>
      <c r="F89" s="3"/>
      <c r="G89" s="3"/>
      <c r="H89" s="3"/>
      <c r="I89" s="3" t="s">
        <v>222</v>
      </c>
      <c r="J89" s="3"/>
      <c r="K89" s="43">
        <v>43799</v>
      </c>
      <c r="L89" s="3"/>
      <c r="M89" s="3" t="s">
        <v>243</v>
      </c>
      <c r="N89" s="3"/>
      <c r="O89" s="3"/>
      <c r="P89" s="3"/>
      <c r="Q89" s="3" t="s">
        <v>574</v>
      </c>
      <c r="R89" s="3"/>
      <c r="S89" s="3" t="s">
        <v>219</v>
      </c>
      <c r="T89" s="3"/>
      <c r="U89" s="2">
        <v>531.25</v>
      </c>
    </row>
    <row r="90" spans="1:21" x14ac:dyDescent="0.25">
      <c r="A90" s="3"/>
      <c r="B90" s="3"/>
      <c r="C90" s="3"/>
      <c r="D90" s="3"/>
      <c r="E90" s="3"/>
      <c r="F90" s="3"/>
      <c r="G90" s="3"/>
      <c r="H90" s="3"/>
      <c r="I90" s="3" t="s">
        <v>222</v>
      </c>
      <c r="J90" s="3"/>
      <c r="K90" s="43">
        <v>43799</v>
      </c>
      <c r="L90" s="3"/>
      <c r="M90" s="3" t="s">
        <v>564</v>
      </c>
      <c r="N90" s="3"/>
      <c r="O90" s="3"/>
      <c r="P90" s="3"/>
      <c r="Q90" s="3" t="s">
        <v>563</v>
      </c>
      <c r="R90" s="3"/>
      <c r="S90" s="3" t="s">
        <v>219</v>
      </c>
      <c r="T90" s="3"/>
      <c r="U90" s="2">
        <v>26.57</v>
      </c>
    </row>
    <row r="91" spans="1:21" x14ac:dyDescent="0.25">
      <c r="A91" s="3"/>
      <c r="B91" s="3"/>
      <c r="C91" s="3"/>
      <c r="D91" s="3"/>
      <c r="E91" s="3"/>
      <c r="F91" s="3"/>
      <c r="G91" s="3"/>
      <c r="H91" s="3"/>
      <c r="I91" s="3" t="s">
        <v>222</v>
      </c>
      <c r="J91" s="3"/>
      <c r="K91" s="43">
        <v>43830</v>
      </c>
      <c r="L91" s="3"/>
      <c r="M91" s="3" t="s">
        <v>238</v>
      </c>
      <c r="N91" s="3"/>
      <c r="O91" s="3" t="s">
        <v>298</v>
      </c>
      <c r="P91" s="3"/>
      <c r="Q91" s="3" t="s">
        <v>574</v>
      </c>
      <c r="R91" s="3"/>
      <c r="S91" s="3" t="s">
        <v>219</v>
      </c>
      <c r="T91" s="3"/>
      <c r="U91" s="2">
        <v>1062.5</v>
      </c>
    </row>
    <row r="92" spans="1:21" ht="15.75" thickBot="1" x14ac:dyDescent="0.3">
      <c r="A92" s="3"/>
      <c r="B92" s="3"/>
      <c r="C92" s="3"/>
      <c r="D92" s="3"/>
      <c r="E92" s="3"/>
      <c r="F92" s="3"/>
      <c r="G92" s="3"/>
      <c r="H92" s="3"/>
      <c r="I92" s="3" t="s">
        <v>222</v>
      </c>
      <c r="J92" s="3"/>
      <c r="K92" s="43">
        <v>43830</v>
      </c>
      <c r="L92" s="3"/>
      <c r="M92" s="3" t="s">
        <v>560</v>
      </c>
      <c r="N92" s="3"/>
      <c r="O92" s="3" t="s">
        <v>298</v>
      </c>
      <c r="P92" s="3"/>
      <c r="Q92" s="3" t="s">
        <v>563</v>
      </c>
      <c r="R92" s="3"/>
      <c r="S92" s="3" t="s">
        <v>219</v>
      </c>
      <c r="T92" s="3"/>
      <c r="U92" s="7">
        <v>53.15</v>
      </c>
    </row>
    <row r="93" spans="1:21" x14ac:dyDescent="0.25">
      <c r="A93" s="3"/>
      <c r="B93" s="3"/>
      <c r="C93" s="3"/>
      <c r="D93" s="3"/>
      <c r="E93" s="3"/>
      <c r="F93" s="3"/>
      <c r="G93" s="3" t="s">
        <v>573</v>
      </c>
      <c r="H93" s="3"/>
      <c r="I93" s="3"/>
      <c r="J93" s="3"/>
      <c r="K93" s="43"/>
      <c r="L93" s="3"/>
      <c r="M93" s="3"/>
      <c r="N93" s="3"/>
      <c r="O93" s="3"/>
      <c r="P93" s="3"/>
      <c r="Q93" s="3"/>
      <c r="R93" s="3"/>
      <c r="S93" s="3"/>
      <c r="T93" s="3"/>
      <c r="U93" s="2">
        <f>ROUND(SUM(U87:U92),5)</f>
        <v>2281.06</v>
      </c>
    </row>
    <row r="94" spans="1:21" x14ac:dyDescent="0.25">
      <c r="A94" s="1"/>
      <c r="B94" s="1"/>
      <c r="C94" s="1"/>
      <c r="D94" s="1"/>
      <c r="E94" s="1"/>
      <c r="F94" s="1"/>
      <c r="G94" s="1" t="s">
        <v>572</v>
      </c>
      <c r="H94" s="1"/>
      <c r="I94" s="1"/>
      <c r="J94" s="1"/>
      <c r="K94" s="42"/>
      <c r="L94" s="1"/>
      <c r="M94" s="1"/>
      <c r="N94" s="1"/>
      <c r="O94" s="1"/>
      <c r="P94" s="1"/>
      <c r="Q94" s="1"/>
      <c r="R94" s="1"/>
      <c r="S94" s="1"/>
      <c r="T94" s="1"/>
      <c r="U94" s="44"/>
    </row>
    <row r="95" spans="1:21" x14ac:dyDescent="0.25">
      <c r="A95" s="1"/>
      <c r="B95" s="1"/>
      <c r="C95" s="1"/>
      <c r="D95" s="1"/>
      <c r="E95" s="1"/>
      <c r="F95" s="1"/>
      <c r="G95" s="1"/>
      <c r="H95" s="1" t="s">
        <v>571</v>
      </c>
      <c r="I95" s="1"/>
      <c r="J95" s="1"/>
      <c r="K95" s="42"/>
      <c r="L95" s="1"/>
      <c r="M95" s="1"/>
      <c r="N95" s="1"/>
      <c r="O95" s="1"/>
      <c r="P95" s="1"/>
      <c r="Q95" s="1"/>
      <c r="R95" s="1"/>
      <c r="S95" s="1"/>
      <c r="T95" s="1"/>
      <c r="U95" s="44"/>
    </row>
    <row r="96" spans="1:21" x14ac:dyDescent="0.25">
      <c r="A96" s="3"/>
      <c r="B96" s="3"/>
      <c r="C96" s="3"/>
      <c r="D96" s="3"/>
      <c r="E96" s="3"/>
      <c r="F96" s="3"/>
      <c r="G96" s="3"/>
      <c r="H96" s="3"/>
      <c r="I96" s="3" t="s">
        <v>222</v>
      </c>
      <c r="J96" s="3"/>
      <c r="K96" s="43">
        <v>44196</v>
      </c>
      <c r="L96" s="3"/>
      <c r="M96" s="3" t="s">
        <v>527</v>
      </c>
      <c r="N96" s="3"/>
      <c r="O96" s="3" t="s">
        <v>538</v>
      </c>
      <c r="P96" s="3"/>
      <c r="Q96" s="3" t="s">
        <v>569</v>
      </c>
      <c r="R96" s="3"/>
      <c r="S96" s="3" t="s">
        <v>219</v>
      </c>
      <c r="T96" s="3"/>
      <c r="U96" s="2">
        <v>210.34</v>
      </c>
    </row>
    <row r="97" spans="1:21" x14ac:dyDescent="0.25">
      <c r="A97" s="3"/>
      <c r="B97" s="3"/>
      <c r="C97" s="3"/>
      <c r="D97" s="3"/>
      <c r="E97" s="3"/>
      <c r="F97" s="3"/>
      <c r="G97" s="3"/>
      <c r="H97" s="3"/>
      <c r="I97" s="3" t="s">
        <v>222</v>
      </c>
      <c r="J97" s="3"/>
      <c r="K97" s="43">
        <v>44196</v>
      </c>
      <c r="L97" s="3"/>
      <c r="M97" s="3" t="s">
        <v>527</v>
      </c>
      <c r="N97" s="3"/>
      <c r="O97" s="3" t="s">
        <v>537</v>
      </c>
      <c r="P97" s="3"/>
      <c r="Q97" s="3" t="s">
        <v>569</v>
      </c>
      <c r="R97" s="3"/>
      <c r="S97" s="3" t="s">
        <v>219</v>
      </c>
      <c r="T97" s="3"/>
      <c r="U97" s="2">
        <v>601.79999999999995</v>
      </c>
    </row>
    <row r="98" spans="1:21" x14ac:dyDescent="0.25">
      <c r="A98" s="3"/>
      <c r="B98" s="3"/>
      <c r="C98" s="3"/>
      <c r="D98" s="3"/>
      <c r="E98" s="3"/>
      <c r="F98" s="3"/>
      <c r="G98" s="3"/>
      <c r="H98" s="3"/>
      <c r="I98" s="3" t="s">
        <v>222</v>
      </c>
      <c r="J98" s="3"/>
      <c r="K98" s="43">
        <v>44196</v>
      </c>
      <c r="L98" s="3"/>
      <c r="M98" s="3" t="s">
        <v>527</v>
      </c>
      <c r="N98" s="3"/>
      <c r="O98" s="3" t="s">
        <v>536</v>
      </c>
      <c r="P98" s="3"/>
      <c r="Q98" s="3" t="s">
        <v>569</v>
      </c>
      <c r="R98" s="3"/>
      <c r="S98" s="3" t="s">
        <v>219</v>
      </c>
      <c r="T98" s="3"/>
      <c r="U98" s="2">
        <v>297.98</v>
      </c>
    </row>
    <row r="99" spans="1:21" x14ac:dyDescent="0.25">
      <c r="A99" s="3"/>
      <c r="B99" s="3"/>
      <c r="C99" s="3"/>
      <c r="D99" s="3"/>
      <c r="E99" s="3"/>
      <c r="F99" s="3"/>
      <c r="G99" s="3"/>
      <c r="H99" s="3"/>
      <c r="I99" s="3" t="s">
        <v>222</v>
      </c>
      <c r="J99" s="3"/>
      <c r="K99" s="43">
        <v>44196</v>
      </c>
      <c r="L99" s="3"/>
      <c r="M99" s="3" t="s">
        <v>527</v>
      </c>
      <c r="N99" s="3"/>
      <c r="O99" s="3" t="s">
        <v>535</v>
      </c>
      <c r="P99" s="3"/>
      <c r="Q99" s="3" t="s">
        <v>569</v>
      </c>
      <c r="R99" s="3"/>
      <c r="S99" s="3" t="s">
        <v>219</v>
      </c>
      <c r="T99" s="3"/>
      <c r="U99" s="2">
        <v>782.94</v>
      </c>
    </row>
    <row r="100" spans="1:21" x14ac:dyDescent="0.25">
      <c r="A100" s="3"/>
      <c r="B100" s="3"/>
      <c r="C100" s="3"/>
      <c r="D100" s="3"/>
      <c r="E100" s="3"/>
      <c r="F100" s="3"/>
      <c r="G100" s="3"/>
      <c r="H100" s="3"/>
      <c r="I100" s="3" t="s">
        <v>222</v>
      </c>
      <c r="J100" s="3"/>
      <c r="K100" s="43">
        <v>44196</v>
      </c>
      <c r="L100" s="3"/>
      <c r="M100" s="3" t="s">
        <v>527</v>
      </c>
      <c r="N100" s="3"/>
      <c r="O100" s="3" t="s">
        <v>534</v>
      </c>
      <c r="P100" s="3"/>
      <c r="Q100" s="3" t="s">
        <v>569</v>
      </c>
      <c r="R100" s="3"/>
      <c r="S100" s="3" t="s">
        <v>219</v>
      </c>
      <c r="T100" s="3"/>
      <c r="U100" s="2">
        <v>1010.79</v>
      </c>
    </row>
    <row r="101" spans="1:21" x14ac:dyDescent="0.25">
      <c r="A101" s="3"/>
      <c r="B101" s="3"/>
      <c r="C101" s="3"/>
      <c r="D101" s="3"/>
      <c r="E101" s="3"/>
      <c r="F101" s="3"/>
      <c r="G101" s="3"/>
      <c r="H101" s="3"/>
      <c r="I101" s="3" t="s">
        <v>222</v>
      </c>
      <c r="J101" s="3"/>
      <c r="K101" s="43">
        <v>44196</v>
      </c>
      <c r="L101" s="3"/>
      <c r="M101" s="3" t="s">
        <v>527</v>
      </c>
      <c r="N101" s="3"/>
      <c r="O101" s="3" t="s">
        <v>533</v>
      </c>
      <c r="P101" s="3"/>
      <c r="Q101" s="3" t="s">
        <v>569</v>
      </c>
      <c r="R101" s="3"/>
      <c r="S101" s="3" t="s">
        <v>219</v>
      </c>
      <c r="T101" s="3"/>
      <c r="U101" s="2">
        <v>258.49</v>
      </c>
    </row>
    <row r="102" spans="1:21" x14ac:dyDescent="0.25">
      <c r="A102" s="3"/>
      <c r="B102" s="3"/>
      <c r="C102" s="3"/>
      <c r="D102" s="3"/>
      <c r="E102" s="3"/>
      <c r="F102" s="3"/>
      <c r="G102" s="3"/>
      <c r="H102" s="3"/>
      <c r="I102" s="3" t="s">
        <v>222</v>
      </c>
      <c r="J102" s="3"/>
      <c r="K102" s="43">
        <v>44196</v>
      </c>
      <c r="L102" s="3"/>
      <c r="M102" s="3" t="s">
        <v>527</v>
      </c>
      <c r="N102" s="3"/>
      <c r="O102" s="3" t="s">
        <v>532</v>
      </c>
      <c r="P102" s="3"/>
      <c r="Q102" s="3" t="s">
        <v>569</v>
      </c>
      <c r="R102" s="3"/>
      <c r="S102" s="3" t="s">
        <v>219</v>
      </c>
      <c r="T102" s="3"/>
      <c r="U102" s="2">
        <v>46.74</v>
      </c>
    </row>
    <row r="103" spans="1:21" x14ac:dyDescent="0.25">
      <c r="A103" s="3"/>
      <c r="B103" s="3"/>
      <c r="C103" s="3"/>
      <c r="D103" s="3"/>
      <c r="E103" s="3"/>
      <c r="F103" s="3"/>
      <c r="G103" s="3"/>
      <c r="H103" s="3"/>
      <c r="I103" s="3" t="s">
        <v>222</v>
      </c>
      <c r="J103" s="3"/>
      <c r="K103" s="43">
        <v>44196</v>
      </c>
      <c r="L103" s="3"/>
      <c r="M103" s="3" t="s">
        <v>527</v>
      </c>
      <c r="N103" s="3"/>
      <c r="O103" s="3" t="s">
        <v>531</v>
      </c>
      <c r="P103" s="3"/>
      <c r="Q103" s="3" t="s">
        <v>569</v>
      </c>
      <c r="R103" s="3"/>
      <c r="S103" s="3" t="s">
        <v>219</v>
      </c>
      <c r="T103" s="3"/>
      <c r="U103" s="2">
        <v>292.14</v>
      </c>
    </row>
    <row r="104" spans="1:21" x14ac:dyDescent="0.25">
      <c r="A104" s="3"/>
      <c r="B104" s="3"/>
      <c r="C104" s="3"/>
      <c r="D104" s="3"/>
      <c r="E104" s="3"/>
      <c r="F104" s="3"/>
      <c r="G104" s="3"/>
      <c r="H104" s="3"/>
      <c r="I104" s="3" t="s">
        <v>222</v>
      </c>
      <c r="J104" s="3"/>
      <c r="K104" s="43">
        <v>44196</v>
      </c>
      <c r="L104" s="3"/>
      <c r="M104" s="3" t="s">
        <v>527</v>
      </c>
      <c r="N104" s="3"/>
      <c r="O104" s="3" t="s">
        <v>530</v>
      </c>
      <c r="P104" s="3"/>
      <c r="Q104" s="3" t="s">
        <v>569</v>
      </c>
      <c r="R104" s="3"/>
      <c r="S104" s="3" t="s">
        <v>219</v>
      </c>
      <c r="T104" s="3"/>
      <c r="U104" s="2">
        <v>257.08999999999997</v>
      </c>
    </row>
    <row r="105" spans="1:21" x14ac:dyDescent="0.25">
      <c r="A105" s="3"/>
      <c r="B105" s="3"/>
      <c r="C105" s="3"/>
      <c r="D105" s="3"/>
      <c r="E105" s="3"/>
      <c r="F105" s="3"/>
      <c r="G105" s="3"/>
      <c r="H105" s="3"/>
      <c r="I105" s="3" t="s">
        <v>222</v>
      </c>
      <c r="J105" s="3"/>
      <c r="K105" s="43">
        <v>44196</v>
      </c>
      <c r="L105" s="3"/>
      <c r="M105" s="3" t="s">
        <v>527</v>
      </c>
      <c r="N105" s="3"/>
      <c r="O105" s="3" t="s">
        <v>529</v>
      </c>
      <c r="P105" s="3"/>
      <c r="Q105" s="3" t="s">
        <v>569</v>
      </c>
      <c r="R105" s="3"/>
      <c r="S105" s="3" t="s">
        <v>219</v>
      </c>
      <c r="T105" s="3"/>
      <c r="U105" s="2">
        <v>1285.42</v>
      </c>
    </row>
    <row r="106" spans="1:21" x14ac:dyDescent="0.25">
      <c r="A106" s="3"/>
      <c r="B106" s="3"/>
      <c r="C106" s="3"/>
      <c r="D106" s="3"/>
      <c r="E106" s="3"/>
      <c r="F106" s="3"/>
      <c r="G106" s="3"/>
      <c r="H106" s="3"/>
      <c r="I106" s="3" t="s">
        <v>222</v>
      </c>
      <c r="J106" s="3"/>
      <c r="K106" s="43">
        <v>44196</v>
      </c>
      <c r="L106" s="3"/>
      <c r="M106" s="3" t="s">
        <v>527</v>
      </c>
      <c r="N106" s="3"/>
      <c r="O106" s="3" t="s">
        <v>570</v>
      </c>
      <c r="P106" s="3"/>
      <c r="Q106" s="3" t="s">
        <v>569</v>
      </c>
      <c r="R106" s="3"/>
      <c r="S106" s="3" t="s">
        <v>219</v>
      </c>
      <c r="T106" s="3"/>
      <c r="U106" s="2">
        <v>233.71</v>
      </c>
    </row>
    <row r="107" spans="1:21" x14ac:dyDescent="0.25">
      <c r="A107" s="3"/>
      <c r="B107" s="3"/>
      <c r="C107" s="3"/>
      <c r="D107" s="3"/>
      <c r="E107" s="3"/>
      <c r="F107" s="3"/>
      <c r="G107" s="3"/>
      <c r="H107" s="3"/>
      <c r="I107" s="3" t="s">
        <v>222</v>
      </c>
      <c r="J107" s="3"/>
      <c r="K107" s="43">
        <v>44196</v>
      </c>
      <c r="L107" s="3"/>
      <c r="M107" s="3" t="s">
        <v>527</v>
      </c>
      <c r="N107" s="3"/>
      <c r="O107" s="3" t="s">
        <v>528</v>
      </c>
      <c r="P107" s="3"/>
      <c r="Q107" s="3" t="s">
        <v>569</v>
      </c>
      <c r="R107" s="3"/>
      <c r="S107" s="3" t="s">
        <v>219</v>
      </c>
      <c r="T107" s="3"/>
      <c r="U107" s="2">
        <v>654.4</v>
      </c>
    </row>
    <row r="108" spans="1:21" ht="15.75" thickBot="1" x14ac:dyDescent="0.3">
      <c r="A108" s="3"/>
      <c r="B108" s="3"/>
      <c r="C108" s="3"/>
      <c r="D108" s="3"/>
      <c r="E108" s="3"/>
      <c r="F108" s="3"/>
      <c r="G108" s="3"/>
      <c r="H108" s="3"/>
      <c r="I108" s="3" t="s">
        <v>222</v>
      </c>
      <c r="J108" s="3"/>
      <c r="K108" s="43">
        <v>44196</v>
      </c>
      <c r="L108" s="3"/>
      <c r="M108" s="3" t="s">
        <v>527</v>
      </c>
      <c r="N108" s="3"/>
      <c r="O108" s="3" t="s">
        <v>526</v>
      </c>
      <c r="P108" s="3"/>
      <c r="Q108" s="3" t="s">
        <v>569</v>
      </c>
      <c r="R108" s="3"/>
      <c r="S108" s="3" t="s">
        <v>219</v>
      </c>
      <c r="T108" s="3"/>
      <c r="U108" s="7">
        <v>81.790000000000006</v>
      </c>
    </row>
    <row r="109" spans="1:21" x14ac:dyDescent="0.25">
      <c r="A109" s="3"/>
      <c r="B109" s="3"/>
      <c r="C109" s="3"/>
      <c r="D109" s="3"/>
      <c r="E109" s="3"/>
      <c r="F109" s="3"/>
      <c r="G109" s="3"/>
      <c r="H109" s="3" t="s">
        <v>568</v>
      </c>
      <c r="I109" s="3"/>
      <c r="J109" s="3"/>
      <c r="K109" s="43"/>
      <c r="L109" s="3"/>
      <c r="M109" s="3"/>
      <c r="N109" s="3"/>
      <c r="O109" s="3"/>
      <c r="P109" s="3"/>
      <c r="Q109" s="3"/>
      <c r="R109" s="3"/>
      <c r="S109" s="3"/>
      <c r="T109" s="3"/>
      <c r="U109" s="2">
        <f>ROUND(SUM(U95:U108),5)</f>
        <v>6013.63</v>
      </c>
    </row>
    <row r="110" spans="1:21" x14ac:dyDescent="0.25">
      <c r="A110" s="1"/>
      <c r="B110" s="1"/>
      <c r="C110" s="1"/>
      <c r="D110" s="1"/>
      <c r="E110" s="1"/>
      <c r="F110" s="1"/>
      <c r="G110" s="1"/>
      <c r="H110" s="1" t="s">
        <v>567</v>
      </c>
      <c r="I110" s="1"/>
      <c r="J110" s="1"/>
      <c r="K110" s="42"/>
      <c r="L110" s="1"/>
      <c r="M110" s="1"/>
      <c r="N110" s="1"/>
      <c r="O110" s="1"/>
      <c r="P110" s="1"/>
      <c r="Q110" s="1"/>
      <c r="R110" s="1"/>
      <c r="S110" s="1"/>
      <c r="T110" s="1"/>
      <c r="U110" s="44"/>
    </row>
    <row r="111" spans="1:21" x14ac:dyDescent="0.25">
      <c r="A111" s="3"/>
      <c r="B111" s="3"/>
      <c r="C111" s="3"/>
      <c r="D111" s="3"/>
      <c r="E111" s="3"/>
      <c r="F111" s="3"/>
      <c r="G111" s="3"/>
      <c r="H111" s="3"/>
      <c r="I111" s="3" t="s">
        <v>222</v>
      </c>
      <c r="J111" s="3"/>
      <c r="K111" s="43">
        <v>43677</v>
      </c>
      <c r="L111" s="3"/>
      <c r="M111" s="3" t="s">
        <v>564</v>
      </c>
      <c r="N111" s="3"/>
      <c r="O111" s="3" t="s">
        <v>295</v>
      </c>
      <c r="P111" s="3"/>
      <c r="Q111" s="3" t="s">
        <v>566</v>
      </c>
      <c r="R111" s="3"/>
      <c r="S111" s="3" t="s">
        <v>219</v>
      </c>
      <c r="T111" s="3"/>
      <c r="U111" s="2">
        <v>-32.75</v>
      </c>
    </row>
    <row r="112" spans="1:21" x14ac:dyDescent="0.25">
      <c r="A112" s="3"/>
      <c r="B112" s="3"/>
      <c r="C112" s="3"/>
      <c r="D112" s="3"/>
      <c r="E112" s="3"/>
      <c r="F112" s="3"/>
      <c r="G112" s="3"/>
      <c r="H112" s="3"/>
      <c r="I112" s="3" t="s">
        <v>222</v>
      </c>
      <c r="J112" s="3"/>
      <c r="K112" s="43">
        <v>43677</v>
      </c>
      <c r="L112" s="3"/>
      <c r="M112" s="3" t="s">
        <v>243</v>
      </c>
      <c r="N112" s="3"/>
      <c r="O112" s="3" t="s">
        <v>295</v>
      </c>
      <c r="P112" s="3"/>
      <c r="Q112" s="3" t="s">
        <v>547</v>
      </c>
      <c r="R112" s="3"/>
      <c r="S112" s="3" t="s">
        <v>219</v>
      </c>
      <c r="T112" s="3"/>
      <c r="U112" s="2">
        <v>325.94</v>
      </c>
    </row>
    <row r="113" spans="1:21" x14ac:dyDescent="0.25">
      <c r="A113" s="3"/>
      <c r="B113" s="3"/>
      <c r="C113" s="3"/>
      <c r="D113" s="3"/>
      <c r="E113" s="3"/>
      <c r="F113" s="3"/>
      <c r="G113" s="3"/>
      <c r="H113" s="3"/>
      <c r="I113" s="3" t="s">
        <v>222</v>
      </c>
      <c r="J113" s="3"/>
      <c r="K113" s="43">
        <v>43708</v>
      </c>
      <c r="L113" s="3"/>
      <c r="M113" s="3" t="s">
        <v>243</v>
      </c>
      <c r="N113" s="3"/>
      <c r="O113" s="3" t="s">
        <v>295</v>
      </c>
      <c r="P113" s="3"/>
      <c r="Q113" s="3" t="s">
        <v>547</v>
      </c>
      <c r="R113" s="3"/>
      <c r="S113" s="3" t="s">
        <v>219</v>
      </c>
      <c r="T113" s="3"/>
      <c r="U113" s="2">
        <v>302.75</v>
      </c>
    </row>
    <row r="114" spans="1:21" x14ac:dyDescent="0.25">
      <c r="A114" s="3"/>
      <c r="B114" s="3"/>
      <c r="C114" s="3"/>
      <c r="D114" s="3"/>
      <c r="E114" s="3"/>
      <c r="F114" s="3"/>
      <c r="G114" s="3"/>
      <c r="H114" s="3"/>
      <c r="I114" s="3" t="s">
        <v>222</v>
      </c>
      <c r="J114" s="3"/>
      <c r="K114" s="43">
        <v>43708</v>
      </c>
      <c r="L114" s="3"/>
      <c r="M114" s="3" t="s">
        <v>564</v>
      </c>
      <c r="N114" s="3"/>
      <c r="O114" s="3" t="s">
        <v>295</v>
      </c>
      <c r="P114" s="3"/>
      <c r="Q114" s="3" t="s">
        <v>565</v>
      </c>
      <c r="R114" s="3"/>
      <c r="S114" s="3" t="s">
        <v>219</v>
      </c>
      <c r="T114" s="3"/>
      <c r="U114" s="2">
        <v>16.329999999999998</v>
      </c>
    </row>
    <row r="115" spans="1:21" x14ac:dyDescent="0.25">
      <c r="A115" s="3"/>
      <c r="B115" s="3"/>
      <c r="C115" s="3"/>
      <c r="D115" s="3"/>
      <c r="E115" s="3"/>
      <c r="F115" s="3"/>
      <c r="G115" s="3"/>
      <c r="H115" s="3"/>
      <c r="I115" s="3" t="s">
        <v>222</v>
      </c>
      <c r="J115" s="3"/>
      <c r="K115" s="43">
        <v>43738</v>
      </c>
      <c r="L115" s="3"/>
      <c r="M115" s="3" t="s">
        <v>243</v>
      </c>
      <c r="N115" s="3"/>
      <c r="O115" s="3" t="s">
        <v>295</v>
      </c>
      <c r="P115" s="3"/>
      <c r="Q115" s="3" t="s">
        <v>547</v>
      </c>
      <c r="R115" s="3"/>
      <c r="S115" s="3" t="s">
        <v>219</v>
      </c>
      <c r="T115" s="3"/>
      <c r="U115" s="2">
        <v>308</v>
      </c>
    </row>
    <row r="116" spans="1:21" x14ac:dyDescent="0.25">
      <c r="A116" s="3"/>
      <c r="B116" s="3"/>
      <c r="C116" s="3"/>
      <c r="D116" s="3"/>
      <c r="E116" s="3"/>
      <c r="F116" s="3"/>
      <c r="G116" s="3"/>
      <c r="H116" s="3"/>
      <c r="I116" s="3" t="s">
        <v>222</v>
      </c>
      <c r="J116" s="3"/>
      <c r="K116" s="43">
        <v>43738</v>
      </c>
      <c r="L116" s="3"/>
      <c r="M116" s="3" t="s">
        <v>564</v>
      </c>
      <c r="N116" s="3"/>
      <c r="O116" s="3" t="s">
        <v>295</v>
      </c>
      <c r="P116" s="3"/>
      <c r="Q116" s="3" t="s">
        <v>565</v>
      </c>
      <c r="R116" s="3"/>
      <c r="S116" s="3" t="s">
        <v>219</v>
      </c>
      <c r="T116" s="3"/>
      <c r="U116" s="2">
        <v>16.329999999999998</v>
      </c>
    </row>
    <row r="117" spans="1:21" x14ac:dyDescent="0.25">
      <c r="A117" s="3"/>
      <c r="B117" s="3"/>
      <c r="C117" s="3"/>
      <c r="D117" s="3"/>
      <c r="E117" s="3"/>
      <c r="F117" s="3"/>
      <c r="G117" s="3"/>
      <c r="H117" s="3"/>
      <c r="I117" s="3" t="s">
        <v>222</v>
      </c>
      <c r="J117" s="3"/>
      <c r="K117" s="43">
        <v>43769</v>
      </c>
      <c r="L117" s="3"/>
      <c r="M117" s="3" t="s">
        <v>243</v>
      </c>
      <c r="N117" s="3"/>
      <c r="O117" s="3" t="s">
        <v>295</v>
      </c>
      <c r="P117" s="3"/>
      <c r="Q117" s="3" t="s">
        <v>547</v>
      </c>
      <c r="R117" s="3"/>
      <c r="S117" s="3" t="s">
        <v>219</v>
      </c>
      <c r="T117" s="3"/>
      <c r="U117" s="2">
        <v>322</v>
      </c>
    </row>
    <row r="118" spans="1:21" x14ac:dyDescent="0.25">
      <c r="A118" s="3"/>
      <c r="B118" s="3"/>
      <c r="C118" s="3"/>
      <c r="D118" s="3"/>
      <c r="E118" s="3"/>
      <c r="F118" s="3"/>
      <c r="G118" s="3"/>
      <c r="H118" s="3"/>
      <c r="I118" s="3" t="s">
        <v>222</v>
      </c>
      <c r="J118" s="3"/>
      <c r="K118" s="43">
        <v>43769</v>
      </c>
      <c r="L118" s="3"/>
      <c r="M118" s="3" t="s">
        <v>564</v>
      </c>
      <c r="N118" s="3"/>
      <c r="O118" s="3" t="s">
        <v>295</v>
      </c>
      <c r="P118" s="3"/>
      <c r="Q118" s="3" t="s">
        <v>565</v>
      </c>
      <c r="R118" s="3"/>
      <c r="S118" s="3" t="s">
        <v>219</v>
      </c>
      <c r="T118" s="3"/>
      <c r="U118" s="2">
        <v>16.329999999999998</v>
      </c>
    </row>
    <row r="119" spans="1:21" x14ac:dyDescent="0.25">
      <c r="A119" s="3"/>
      <c r="B119" s="3"/>
      <c r="C119" s="3"/>
      <c r="D119" s="3"/>
      <c r="E119" s="3"/>
      <c r="F119" s="3"/>
      <c r="G119" s="3"/>
      <c r="H119" s="3"/>
      <c r="I119" s="3" t="s">
        <v>222</v>
      </c>
      <c r="J119" s="3"/>
      <c r="K119" s="43">
        <v>43799</v>
      </c>
      <c r="L119" s="3"/>
      <c r="M119" s="3" t="s">
        <v>243</v>
      </c>
      <c r="N119" s="3"/>
      <c r="O119" s="3" t="s">
        <v>295</v>
      </c>
      <c r="P119" s="3"/>
      <c r="Q119" s="3" t="s">
        <v>547</v>
      </c>
      <c r="R119" s="3"/>
      <c r="S119" s="3" t="s">
        <v>219</v>
      </c>
      <c r="T119" s="3"/>
      <c r="U119" s="2">
        <v>294</v>
      </c>
    </row>
    <row r="120" spans="1:21" x14ac:dyDescent="0.25">
      <c r="A120" s="3"/>
      <c r="B120" s="3"/>
      <c r="C120" s="3"/>
      <c r="D120" s="3"/>
      <c r="E120" s="3"/>
      <c r="F120" s="3"/>
      <c r="G120" s="3"/>
      <c r="H120" s="3"/>
      <c r="I120" s="3" t="s">
        <v>222</v>
      </c>
      <c r="J120" s="3"/>
      <c r="K120" s="43">
        <v>43799</v>
      </c>
      <c r="L120" s="3"/>
      <c r="M120" s="3" t="s">
        <v>564</v>
      </c>
      <c r="N120" s="3"/>
      <c r="O120" s="3" t="s">
        <v>295</v>
      </c>
      <c r="P120" s="3"/>
      <c r="Q120" s="3" t="s">
        <v>563</v>
      </c>
      <c r="R120" s="3"/>
      <c r="S120" s="3" t="s">
        <v>219</v>
      </c>
      <c r="T120" s="3"/>
      <c r="U120" s="2">
        <v>-17.8</v>
      </c>
    </row>
    <row r="121" spans="1:21" x14ac:dyDescent="0.25">
      <c r="A121" s="3"/>
      <c r="B121" s="3"/>
      <c r="C121" s="3"/>
      <c r="D121" s="3"/>
      <c r="E121" s="3"/>
      <c r="F121" s="3"/>
      <c r="G121" s="3"/>
      <c r="H121" s="3"/>
      <c r="I121" s="3" t="s">
        <v>222</v>
      </c>
      <c r="J121" s="3"/>
      <c r="K121" s="43">
        <v>43830</v>
      </c>
      <c r="L121" s="3"/>
      <c r="M121" s="3" t="s">
        <v>238</v>
      </c>
      <c r="N121" s="3"/>
      <c r="O121" s="3" t="s">
        <v>295</v>
      </c>
      <c r="P121" s="3"/>
      <c r="Q121" s="3" t="s">
        <v>547</v>
      </c>
      <c r="R121" s="3"/>
      <c r="S121" s="3" t="s">
        <v>219</v>
      </c>
      <c r="T121" s="3"/>
      <c r="U121" s="2">
        <v>308</v>
      </c>
    </row>
    <row r="122" spans="1:21" x14ac:dyDescent="0.25">
      <c r="A122" s="3"/>
      <c r="B122" s="3"/>
      <c r="C122" s="3"/>
      <c r="D122" s="3"/>
      <c r="E122" s="3"/>
      <c r="F122" s="3"/>
      <c r="G122" s="3"/>
      <c r="H122" s="3"/>
      <c r="I122" s="3" t="s">
        <v>222</v>
      </c>
      <c r="J122" s="3"/>
      <c r="K122" s="43">
        <v>43861</v>
      </c>
      <c r="L122" s="3"/>
      <c r="M122" s="3" t="s">
        <v>562</v>
      </c>
      <c r="N122" s="3"/>
      <c r="O122" s="3" t="s">
        <v>295</v>
      </c>
      <c r="P122" s="3"/>
      <c r="Q122" s="3" t="s">
        <v>547</v>
      </c>
      <c r="R122" s="3"/>
      <c r="S122" s="3" t="s">
        <v>219</v>
      </c>
      <c r="T122" s="3"/>
      <c r="U122" s="2">
        <v>322</v>
      </c>
    </row>
    <row r="123" spans="1:21" x14ac:dyDescent="0.25">
      <c r="A123" s="3"/>
      <c r="B123" s="3"/>
      <c r="C123" s="3"/>
      <c r="D123" s="3"/>
      <c r="E123" s="3"/>
      <c r="F123" s="3"/>
      <c r="G123" s="3"/>
      <c r="H123" s="3"/>
      <c r="I123" s="3" t="s">
        <v>222</v>
      </c>
      <c r="J123" s="3"/>
      <c r="K123" s="43">
        <v>43830</v>
      </c>
      <c r="L123" s="3"/>
      <c r="M123" s="3" t="s">
        <v>560</v>
      </c>
      <c r="N123" s="3"/>
      <c r="O123" s="3" t="s">
        <v>295</v>
      </c>
      <c r="P123" s="3"/>
      <c r="Q123" s="3" t="s">
        <v>561</v>
      </c>
      <c r="R123" s="3"/>
      <c r="S123" s="3" t="s">
        <v>219</v>
      </c>
      <c r="T123" s="3"/>
      <c r="U123" s="2">
        <v>16.329999999999998</v>
      </c>
    </row>
    <row r="124" spans="1:21" x14ac:dyDescent="0.25">
      <c r="A124" s="3"/>
      <c r="B124" s="3"/>
      <c r="C124" s="3"/>
      <c r="D124" s="3"/>
      <c r="E124" s="3"/>
      <c r="F124" s="3"/>
      <c r="G124" s="3"/>
      <c r="H124" s="3"/>
      <c r="I124" s="3" t="s">
        <v>222</v>
      </c>
      <c r="J124" s="3"/>
      <c r="K124" s="43">
        <v>43861</v>
      </c>
      <c r="L124" s="3"/>
      <c r="M124" s="3" t="s">
        <v>560</v>
      </c>
      <c r="N124" s="3"/>
      <c r="O124" s="3" t="s">
        <v>295</v>
      </c>
      <c r="P124" s="3"/>
      <c r="Q124" s="3" t="s">
        <v>559</v>
      </c>
      <c r="R124" s="3"/>
      <c r="S124" s="3" t="s">
        <v>219</v>
      </c>
      <c r="T124" s="3"/>
      <c r="U124" s="2">
        <v>0</v>
      </c>
    </row>
    <row r="125" spans="1:21" x14ac:dyDescent="0.25">
      <c r="A125" s="3"/>
      <c r="B125" s="3"/>
      <c r="C125" s="3"/>
      <c r="D125" s="3"/>
      <c r="E125" s="3"/>
      <c r="F125" s="3"/>
      <c r="G125" s="3"/>
      <c r="H125" s="3"/>
      <c r="I125" s="3" t="s">
        <v>222</v>
      </c>
      <c r="J125" s="3"/>
      <c r="K125" s="43">
        <v>43889</v>
      </c>
      <c r="L125" s="3"/>
      <c r="M125" s="3" t="s">
        <v>558</v>
      </c>
      <c r="N125" s="3"/>
      <c r="O125" s="3" t="s">
        <v>295</v>
      </c>
      <c r="P125" s="3"/>
      <c r="Q125" s="3" t="s">
        <v>547</v>
      </c>
      <c r="R125" s="3"/>
      <c r="S125" s="3" t="s">
        <v>219</v>
      </c>
      <c r="T125" s="3"/>
      <c r="U125" s="2">
        <v>282.63</v>
      </c>
    </row>
    <row r="126" spans="1:21" x14ac:dyDescent="0.25">
      <c r="A126" s="3"/>
      <c r="B126" s="3"/>
      <c r="C126" s="3"/>
      <c r="D126" s="3"/>
      <c r="E126" s="3"/>
      <c r="F126" s="3"/>
      <c r="G126" s="3"/>
      <c r="H126" s="3"/>
      <c r="I126" s="3" t="s">
        <v>222</v>
      </c>
      <c r="J126" s="3"/>
      <c r="K126" s="43">
        <v>43921</v>
      </c>
      <c r="L126" s="3"/>
      <c r="M126" s="3" t="s">
        <v>557</v>
      </c>
      <c r="N126" s="3"/>
      <c r="O126" s="3" t="s">
        <v>295</v>
      </c>
      <c r="P126" s="3"/>
      <c r="Q126" s="3" t="s">
        <v>547</v>
      </c>
      <c r="R126" s="3"/>
      <c r="S126" s="3" t="s">
        <v>219</v>
      </c>
      <c r="T126" s="3"/>
      <c r="U126" s="2">
        <v>308</v>
      </c>
    </row>
    <row r="127" spans="1:21" x14ac:dyDescent="0.25">
      <c r="A127" s="3"/>
      <c r="B127" s="3"/>
      <c r="C127" s="3"/>
      <c r="D127" s="3"/>
      <c r="E127" s="3"/>
      <c r="F127" s="3"/>
      <c r="G127" s="3"/>
      <c r="H127" s="3"/>
      <c r="I127" s="3" t="s">
        <v>222</v>
      </c>
      <c r="J127" s="3"/>
      <c r="K127" s="43">
        <v>43892</v>
      </c>
      <c r="L127" s="3"/>
      <c r="M127" s="3" t="s">
        <v>556</v>
      </c>
      <c r="N127" s="3"/>
      <c r="O127" s="3" t="s">
        <v>295</v>
      </c>
      <c r="P127" s="3"/>
      <c r="Q127" s="3" t="s">
        <v>552</v>
      </c>
      <c r="R127" s="3"/>
      <c r="S127" s="3" t="s">
        <v>219</v>
      </c>
      <c r="T127" s="3"/>
      <c r="U127" s="2">
        <v>-9.35</v>
      </c>
    </row>
    <row r="128" spans="1:21" x14ac:dyDescent="0.25">
      <c r="A128" s="3"/>
      <c r="B128" s="3"/>
      <c r="C128" s="3"/>
      <c r="D128" s="3"/>
      <c r="E128" s="3"/>
      <c r="F128" s="3"/>
      <c r="G128" s="3"/>
      <c r="H128" s="3"/>
      <c r="I128" s="3" t="s">
        <v>222</v>
      </c>
      <c r="J128" s="3"/>
      <c r="K128" s="43">
        <v>43921</v>
      </c>
      <c r="L128" s="3"/>
      <c r="M128" s="3" t="s">
        <v>555</v>
      </c>
      <c r="N128" s="3"/>
      <c r="O128" s="3" t="s">
        <v>295</v>
      </c>
      <c r="P128" s="3"/>
      <c r="Q128" s="3" t="s">
        <v>554</v>
      </c>
      <c r="R128" s="3"/>
      <c r="S128" s="3" t="s">
        <v>219</v>
      </c>
      <c r="T128" s="3"/>
      <c r="U128" s="2">
        <v>2.33</v>
      </c>
    </row>
    <row r="129" spans="1:21" x14ac:dyDescent="0.25">
      <c r="A129" s="3"/>
      <c r="B129" s="3"/>
      <c r="C129" s="3"/>
      <c r="D129" s="3"/>
      <c r="E129" s="3"/>
      <c r="F129" s="3"/>
      <c r="G129" s="3"/>
      <c r="H129" s="3"/>
      <c r="I129" s="3" t="s">
        <v>222</v>
      </c>
      <c r="J129" s="3"/>
      <c r="K129" s="43">
        <v>43951</v>
      </c>
      <c r="L129" s="3"/>
      <c r="M129" s="3" t="s">
        <v>553</v>
      </c>
      <c r="N129" s="3"/>
      <c r="O129" s="3" t="s">
        <v>295</v>
      </c>
      <c r="P129" s="3"/>
      <c r="Q129" s="3" t="s">
        <v>552</v>
      </c>
      <c r="R129" s="3"/>
      <c r="S129" s="3" t="s">
        <v>219</v>
      </c>
      <c r="T129" s="3"/>
      <c r="U129" s="2">
        <v>17.5</v>
      </c>
    </row>
    <row r="130" spans="1:21" x14ac:dyDescent="0.25">
      <c r="A130" s="3"/>
      <c r="B130" s="3"/>
      <c r="C130" s="3"/>
      <c r="D130" s="3"/>
      <c r="E130" s="3"/>
      <c r="F130" s="3"/>
      <c r="G130" s="3"/>
      <c r="H130" s="3"/>
      <c r="I130" s="3" t="s">
        <v>222</v>
      </c>
      <c r="J130" s="3"/>
      <c r="K130" s="43">
        <v>43951</v>
      </c>
      <c r="L130" s="3"/>
      <c r="M130" s="3" t="s">
        <v>551</v>
      </c>
      <c r="N130" s="3"/>
      <c r="O130" s="3" t="s">
        <v>295</v>
      </c>
      <c r="P130" s="3"/>
      <c r="Q130" s="3" t="s">
        <v>547</v>
      </c>
      <c r="R130" s="3"/>
      <c r="S130" s="3" t="s">
        <v>219</v>
      </c>
      <c r="T130" s="3"/>
      <c r="U130" s="2">
        <v>308</v>
      </c>
    </row>
    <row r="131" spans="1:21" x14ac:dyDescent="0.25">
      <c r="A131" s="3"/>
      <c r="B131" s="3"/>
      <c r="C131" s="3"/>
      <c r="D131" s="3"/>
      <c r="E131" s="3"/>
      <c r="F131" s="3"/>
      <c r="G131" s="3"/>
      <c r="H131" s="3"/>
      <c r="I131" s="3" t="s">
        <v>222</v>
      </c>
      <c r="J131" s="3"/>
      <c r="K131" s="43">
        <v>43980</v>
      </c>
      <c r="L131" s="3"/>
      <c r="M131" s="3" t="s">
        <v>548</v>
      </c>
      <c r="N131" s="3"/>
      <c r="O131" s="3" t="s">
        <v>295</v>
      </c>
      <c r="P131" s="3"/>
      <c r="Q131" s="3" t="s">
        <v>547</v>
      </c>
      <c r="R131" s="3"/>
      <c r="S131" s="3" t="s">
        <v>219</v>
      </c>
      <c r="T131" s="3"/>
      <c r="U131" s="2">
        <v>292.25</v>
      </c>
    </row>
    <row r="132" spans="1:21" x14ac:dyDescent="0.25">
      <c r="A132" s="3"/>
      <c r="B132" s="3"/>
      <c r="C132" s="3"/>
      <c r="D132" s="3"/>
      <c r="E132" s="3"/>
      <c r="F132" s="3"/>
      <c r="G132" s="3"/>
      <c r="H132" s="3"/>
      <c r="I132" s="3" t="s">
        <v>222</v>
      </c>
      <c r="J132" s="3"/>
      <c r="K132" s="43">
        <v>43980</v>
      </c>
      <c r="L132" s="3"/>
      <c r="M132" s="3" t="s">
        <v>550</v>
      </c>
      <c r="N132" s="3"/>
      <c r="O132" s="3" t="s">
        <v>295</v>
      </c>
      <c r="P132" s="3"/>
      <c r="Q132" s="3" t="s">
        <v>549</v>
      </c>
      <c r="R132" s="3"/>
      <c r="S132" s="3" t="s">
        <v>219</v>
      </c>
      <c r="T132" s="3"/>
      <c r="U132" s="2">
        <v>-10.5</v>
      </c>
    </row>
    <row r="133" spans="1:21" x14ac:dyDescent="0.25">
      <c r="A133" s="3"/>
      <c r="B133" s="3"/>
      <c r="C133" s="3"/>
      <c r="D133" s="3"/>
      <c r="E133" s="3"/>
      <c r="F133" s="3"/>
      <c r="G133" s="3"/>
      <c r="H133" s="3"/>
      <c r="I133" s="3" t="s">
        <v>222</v>
      </c>
      <c r="J133" s="3"/>
      <c r="K133" s="43">
        <v>44012</v>
      </c>
      <c r="L133" s="3"/>
      <c r="M133" s="3" t="s">
        <v>548</v>
      </c>
      <c r="N133" s="3"/>
      <c r="O133" s="3" t="s">
        <v>295</v>
      </c>
      <c r="P133" s="3"/>
      <c r="Q133" s="3" t="s">
        <v>547</v>
      </c>
      <c r="R133" s="3"/>
      <c r="S133" s="3" t="s">
        <v>219</v>
      </c>
      <c r="T133" s="3"/>
      <c r="U133" s="2">
        <v>308</v>
      </c>
    </row>
    <row r="134" spans="1:21" ht="15.75" thickBot="1" x14ac:dyDescent="0.3">
      <c r="A134" s="3"/>
      <c r="B134" s="3"/>
      <c r="C134" s="3"/>
      <c r="D134" s="3"/>
      <c r="E134" s="3"/>
      <c r="F134" s="3"/>
      <c r="G134" s="3"/>
      <c r="H134" s="3"/>
      <c r="I134" s="3" t="s">
        <v>222</v>
      </c>
      <c r="J134" s="3"/>
      <c r="K134" s="43">
        <v>44012</v>
      </c>
      <c r="L134" s="3"/>
      <c r="M134" s="3" t="s">
        <v>546</v>
      </c>
      <c r="N134" s="3"/>
      <c r="O134" s="3" t="s">
        <v>295</v>
      </c>
      <c r="P134" s="3"/>
      <c r="Q134" s="3" t="s">
        <v>545</v>
      </c>
      <c r="R134" s="3"/>
      <c r="S134" s="3" t="s">
        <v>219</v>
      </c>
      <c r="T134" s="3"/>
      <c r="U134" s="4">
        <v>19.850000000000001</v>
      </c>
    </row>
    <row r="135" spans="1:21" ht="15.75" thickBot="1" x14ac:dyDescent="0.3">
      <c r="A135" s="3"/>
      <c r="B135" s="3"/>
      <c r="C135" s="3"/>
      <c r="D135" s="3"/>
      <c r="E135" s="3"/>
      <c r="F135" s="3"/>
      <c r="G135" s="3"/>
      <c r="H135" s="3" t="s">
        <v>544</v>
      </c>
      <c r="I135" s="3"/>
      <c r="J135" s="3"/>
      <c r="K135" s="43"/>
      <c r="L135" s="3"/>
      <c r="M135" s="3"/>
      <c r="N135" s="3"/>
      <c r="O135" s="3"/>
      <c r="P135" s="3"/>
      <c r="Q135" s="3"/>
      <c r="R135" s="3"/>
      <c r="S135" s="3"/>
      <c r="T135" s="3"/>
      <c r="U135" s="6">
        <f>ROUND(SUM(U110:U134),5)</f>
        <v>3716.17</v>
      </c>
    </row>
    <row r="136" spans="1:21" x14ac:dyDescent="0.25">
      <c r="A136" s="3"/>
      <c r="B136" s="3"/>
      <c r="C136" s="3"/>
      <c r="D136" s="3"/>
      <c r="E136" s="3"/>
      <c r="F136" s="3"/>
      <c r="G136" s="3" t="s">
        <v>543</v>
      </c>
      <c r="H136" s="3"/>
      <c r="I136" s="3"/>
      <c r="J136" s="3"/>
      <c r="K136" s="43"/>
      <c r="L136" s="3"/>
      <c r="M136" s="3"/>
      <c r="N136" s="3"/>
      <c r="O136" s="3"/>
      <c r="P136" s="3"/>
      <c r="Q136" s="3"/>
      <c r="R136" s="3"/>
      <c r="S136" s="3"/>
      <c r="T136" s="3"/>
      <c r="U136" s="2">
        <f>ROUND(U109+U135,5)</f>
        <v>9729.7999999999993</v>
      </c>
    </row>
    <row r="137" spans="1:21" x14ac:dyDescent="0.25">
      <c r="A137" s="1"/>
      <c r="B137" s="1"/>
      <c r="C137" s="1"/>
      <c r="D137" s="1"/>
      <c r="E137" s="1"/>
      <c r="F137" s="1"/>
      <c r="G137" s="1" t="s">
        <v>542</v>
      </c>
      <c r="H137" s="1"/>
      <c r="I137" s="1"/>
      <c r="J137" s="1"/>
      <c r="K137" s="42"/>
      <c r="L137" s="1"/>
      <c r="M137" s="1"/>
      <c r="N137" s="1"/>
      <c r="O137" s="1"/>
      <c r="P137" s="1"/>
      <c r="Q137" s="1"/>
      <c r="R137" s="1"/>
      <c r="S137" s="1"/>
      <c r="T137" s="1"/>
      <c r="U137" s="44"/>
    </row>
    <row r="138" spans="1:21" x14ac:dyDescent="0.25">
      <c r="A138" s="3"/>
      <c r="B138" s="3"/>
      <c r="C138" s="3"/>
      <c r="D138" s="3"/>
      <c r="E138" s="3"/>
      <c r="F138" s="3"/>
      <c r="G138" s="3"/>
      <c r="H138" s="3"/>
      <c r="I138" s="3" t="s">
        <v>222</v>
      </c>
      <c r="J138" s="3"/>
      <c r="K138" s="43">
        <v>44196</v>
      </c>
      <c r="L138" s="3"/>
      <c r="M138" s="3" t="s">
        <v>527</v>
      </c>
      <c r="N138" s="3"/>
      <c r="O138" s="3" t="s">
        <v>538</v>
      </c>
      <c r="P138" s="3"/>
      <c r="Q138" s="3" t="s">
        <v>541</v>
      </c>
      <c r="R138" s="3"/>
      <c r="S138" s="3" t="s">
        <v>219</v>
      </c>
      <c r="T138" s="3"/>
      <c r="U138" s="2">
        <v>234.75</v>
      </c>
    </row>
    <row r="139" spans="1:21" x14ac:dyDescent="0.25">
      <c r="A139" s="3"/>
      <c r="B139" s="3"/>
      <c r="C139" s="3"/>
      <c r="D139" s="3"/>
      <c r="E139" s="3"/>
      <c r="F139" s="3"/>
      <c r="G139" s="3"/>
      <c r="H139" s="3"/>
      <c r="I139" s="3" t="s">
        <v>222</v>
      </c>
      <c r="J139" s="3"/>
      <c r="K139" s="43">
        <v>44196</v>
      </c>
      <c r="L139" s="3"/>
      <c r="M139" s="3" t="s">
        <v>527</v>
      </c>
      <c r="N139" s="3"/>
      <c r="O139" s="3" t="s">
        <v>537</v>
      </c>
      <c r="P139" s="3"/>
      <c r="Q139" s="3" t="s">
        <v>541</v>
      </c>
      <c r="R139" s="3"/>
      <c r="S139" s="3" t="s">
        <v>219</v>
      </c>
      <c r="T139" s="3"/>
      <c r="U139" s="2">
        <v>262.25</v>
      </c>
    </row>
    <row r="140" spans="1:21" x14ac:dyDescent="0.25">
      <c r="A140" s="3"/>
      <c r="B140" s="3"/>
      <c r="C140" s="3"/>
      <c r="D140" s="3"/>
      <c r="E140" s="3"/>
      <c r="F140" s="3"/>
      <c r="G140" s="3"/>
      <c r="H140" s="3"/>
      <c r="I140" s="3" t="s">
        <v>222</v>
      </c>
      <c r="J140" s="3"/>
      <c r="K140" s="43">
        <v>44196</v>
      </c>
      <c r="L140" s="3"/>
      <c r="M140" s="3" t="s">
        <v>527</v>
      </c>
      <c r="N140" s="3"/>
      <c r="O140" s="3" t="s">
        <v>536</v>
      </c>
      <c r="P140" s="3"/>
      <c r="Q140" s="3" t="s">
        <v>541</v>
      </c>
      <c r="R140" s="3"/>
      <c r="S140" s="3" t="s">
        <v>219</v>
      </c>
      <c r="T140" s="3"/>
      <c r="U140" s="2">
        <v>49.5</v>
      </c>
    </row>
    <row r="141" spans="1:21" x14ac:dyDescent="0.25">
      <c r="A141" s="3"/>
      <c r="B141" s="3"/>
      <c r="C141" s="3"/>
      <c r="D141" s="3"/>
      <c r="E141" s="3"/>
      <c r="F141" s="3"/>
      <c r="G141" s="3"/>
      <c r="H141" s="3"/>
      <c r="I141" s="3" t="s">
        <v>222</v>
      </c>
      <c r="J141" s="3"/>
      <c r="K141" s="43">
        <v>44196</v>
      </c>
      <c r="L141" s="3"/>
      <c r="M141" s="3" t="s">
        <v>527</v>
      </c>
      <c r="N141" s="3"/>
      <c r="O141" s="3" t="s">
        <v>535</v>
      </c>
      <c r="P141" s="3"/>
      <c r="Q141" s="3" t="s">
        <v>541</v>
      </c>
      <c r="R141" s="3"/>
      <c r="S141" s="3" t="s">
        <v>219</v>
      </c>
      <c r="T141" s="3"/>
      <c r="U141" s="2">
        <v>33.75</v>
      </c>
    </row>
    <row r="142" spans="1:21" x14ac:dyDescent="0.25">
      <c r="A142" s="3"/>
      <c r="B142" s="3"/>
      <c r="C142" s="3"/>
      <c r="D142" s="3"/>
      <c r="E142" s="3"/>
      <c r="F142" s="3"/>
      <c r="G142" s="3"/>
      <c r="H142" s="3"/>
      <c r="I142" s="3" t="s">
        <v>222</v>
      </c>
      <c r="J142" s="3"/>
      <c r="K142" s="43">
        <v>44196</v>
      </c>
      <c r="L142" s="3"/>
      <c r="M142" s="3" t="s">
        <v>527</v>
      </c>
      <c r="N142" s="3"/>
      <c r="O142" s="3" t="s">
        <v>534</v>
      </c>
      <c r="P142" s="3"/>
      <c r="Q142" s="3" t="s">
        <v>541</v>
      </c>
      <c r="R142" s="3"/>
      <c r="S142" s="3" t="s">
        <v>219</v>
      </c>
      <c r="T142" s="3"/>
      <c r="U142" s="2">
        <v>54</v>
      </c>
    </row>
    <row r="143" spans="1:21" x14ac:dyDescent="0.25">
      <c r="A143" s="3"/>
      <c r="B143" s="3"/>
      <c r="C143" s="3"/>
      <c r="D143" s="3"/>
      <c r="E143" s="3"/>
      <c r="F143" s="3"/>
      <c r="G143" s="3"/>
      <c r="H143" s="3"/>
      <c r="I143" s="3" t="s">
        <v>222</v>
      </c>
      <c r="J143" s="3"/>
      <c r="K143" s="43">
        <v>44196</v>
      </c>
      <c r="L143" s="3"/>
      <c r="M143" s="3" t="s">
        <v>527</v>
      </c>
      <c r="N143" s="3"/>
      <c r="O143" s="3" t="s">
        <v>533</v>
      </c>
      <c r="P143" s="3"/>
      <c r="Q143" s="3" t="s">
        <v>541</v>
      </c>
      <c r="R143" s="3"/>
      <c r="S143" s="3" t="s">
        <v>219</v>
      </c>
      <c r="T143" s="3"/>
      <c r="U143" s="2">
        <v>11.25</v>
      </c>
    </row>
    <row r="144" spans="1:21" x14ac:dyDescent="0.25">
      <c r="A144" s="3"/>
      <c r="B144" s="3"/>
      <c r="C144" s="3"/>
      <c r="D144" s="3"/>
      <c r="E144" s="3"/>
      <c r="F144" s="3"/>
      <c r="G144" s="3"/>
      <c r="H144" s="3"/>
      <c r="I144" s="3" t="s">
        <v>222</v>
      </c>
      <c r="J144" s="3"/>
      <c r="K144" s="43">
        <v>44196</v>
      </c>
      <c r="L144" s="3"/>
      <c r="M144" s="3" t="s">
        <v>527</v>
      </c>
      <c r="N144" s="3"/>
      <c r="O144" s="3" t="s">
        <v>532</v>
      </c>
      <c r="P144" s="3"/>
      <c r="Q144" s="3" t="s">
        <v>541</v>
      </c>
      <c r="R144" s="3"/>
      <c r="S144" s="3" t="s">
        <v>219</v>
      </c>
      <c r="T144" s="3"/>
      <c r="U144" s="2">
        <v>18</v>
      </c>
    </row>
    <row r="145" spans="1:21" x14ac:dyDescent="0.25">
      <c r="A145" s="3"/>
      <c r="B145" s="3"/>
      <c r="C145" s="3"/>
      <c r="D145" s="3"/>
      <c r="E145" s="3"/>
      <c r="F145" s="3"/>
      <c r="G145" s="3"/>
      <c r="H145" s="3"/>
      <c r="I145" s="3" t="s">
        <v>222</v>
      </c>
      <c r="J145" s="3"/>
      <c r="K145" s="43">
        <v>44196</v>
      </c>
      <c r="L145" s="3"/>
      <c r="M145" s="3" t="s">
        <v>527</v>
      </c>
      <c r="N145" s="3"/>
      <c r="O145" s="3" t="s">
        <v>531</v>
      </c>
      <c r="P145" s="3"/>
      <c r="Q145" s="3" t="s">
        <v>541</v>
      </c>
      <c r="R145" s="3"/>
      <c r="S145" s="3" t="s">
        <v>219</v>
      </c>
      <c r="T145" s="3"/>
      <c r="U145" s="2">
        <v>11.25</v>
      </c>
    </row>
    <row r="146" spans="1:21" x14ac:dyDescent="0.25">
      <c r="A146" s="3"/>
      <c r="B146" s="3"/>
      <c r="C146" s="3"/>
      <c r="D146" s="3"/>
      <c r="E146" s="3"/>
      <c r="F146" s="3"/>
      <c r="G146" s="3"/>
      <c r="H146" s="3"/>
      <c r="I146" s="3" t="s">
        <v>222</v>
      </c>
      <c r="J146" s="3"/>
      <c r="K146" s="43">
        <v>44196</v>
      </c>
      <c r="L146" s="3"/>
      <c r="M146" s="3" t="s">
        <v>527</v>
      </c>
      <c r="N146" s="3"/>
      <c r="O146" s="3" t="s">
        <v>530</v>
      </c>
      <c r="P146" s="3"/>
      <c r="Q146" s="3" t="s">
        <v>541</v>
      </c>
      <c r="R146" s="3"/>
      <c r="S146" s="3" t="s">
        <v>219</v>
      </c>
      <c r="T146" s="3"/>
      <c r="U146" s="2">
        <v>11.25</v>
      </c>
    </row>
    <row r="147" spans="1:21" x14ac:dyDescent="0.25">
      <c r="A147" s="3"/>
      <c r="B147" s="3"/>
      <c r="C147" s="3"/>
      <c r="D147" s="3"/>
      <c r="E147" s="3"/>
      <c r="F147" s="3"/>
      <c r="G147" s="3"/>
      <c r="H147" s="3"/>
      <c r="I147" s="3" t="s">
        <v>222</v>
      </c>
      <c r="J147" s="3"/>
      <c r="K147" s="43">
        <v>44196</v>
      </c>
      <c r="L147" s="3"/>
      <c r="M147" s="3" t="s">
        <v>527</v>
      </c>
      <c r="N147" s="3"/>
      <c r="O147" s="3" t="s">
        <v>529</v>
      </c>
      <c r="P147" s="3"/>
      <c r="Q147" s="3" t="s">
        <v>541</v>
      </c>
      <c r="R147" s="3"/>
      <c r="S147" s="3" t="s">
        <v>219</v>
      </c>
      <c r="T147" s="3"/>
      <c r="U147" s="2">
        <v>11.25</v>
      </c>
    </row>
    <row r="148" spans="1:21" ht="15.75" thickBot="1" x14ac:dyDescent="0.3">
      <c r="A148" s="3"/>
      <c r="B148" s="3"/>
      <c r="C148" s="3"/>
      <c r="D148" s="3"/>
      <c r="E148" s="3"/>
      <c r="F148" s="3"/>
      <c r="G148" s="3"/>
      <c r="H148" s="3"/>
      <c r="I148" s="3" t="s">
        <v>222</v>
      </c>
      <c r="J148" s="3"/>
      <c r="K148" s="43">
        <v>44196</v>
      </c>
      <c r="L148" s="3"/>
      <c r="M148" s="3" t="s">
        <v>527</v>
      </c>
      <c r="N148" s="3"/>
      <c r="O148" s="3" t="s">
        <v>528</v>
      </c>
      <c r="P148" s="3"/>
      <c r="Q148" s="3" t="s">
        <v>541</v>
      </c>
      <c r="R148" s="3"/>
      <c r="S148" s="3" t="s">
        <v>219</v>
      </c>
      <c r="T148" s="3"/>
      <c r="U148" s="7">
        <v>11.25</v>
      </c>
    </row>
    <row r="149" spans="1:21" x14ac:dyDescent="0.25">
      <c r="A149" s="3"/>
      <c r="B149" s="3"/>
      <c r="C149" s="3"/>
      <c r="D149" s="3"/>
      <c r="E149" s="3"/>
      <c r="F149" s="3"/>
      <c r="G149" s="3" t="s">
        <v>540</v>
      </c>
      <c r="H149" s="3"/>
      <c r="I149" s="3"/>
      <c r="J149" s="3"/>
      <c r="K149" s="43"/>
      <c r="L149" s="3"/>
      <c r="M149" s="3"/>
      <c r="N149" s="3"/>
      <c r="O149" s="3"/>
      <c r="P149" s="3"/>
      <c r="Q149" s="3"/>
      <c r="R149" s="3"/>
      <c r="S149" s="3"/>
      <c r="T149" s="3"/>
      <c r="U149" s="2">
        <f>ROUND(SUM(U137:U148),5)</f>
        <v>708.5</v>
      </c>
    </row>
    <row r="150" spans="1:21" x14ac:dyDescent="0.25">
      <c r="A150" s="1"/>
      <c r="B150" s="1"/>
      <c r="C150" s="1"/>
      <c r="D150" s="1"/>
      <c r="E150" s="1"/>
      <c r="F150" s="1"/>
      <c r="G150" s="1" t="s">
        <v>539</v>
      </c>
      <c r="H150" s="1"/>
      <c r="I150" s="1"/>
      <c r="J150" s="1"/>
      <c r="K150" s="42"/>
      <c r="L150" s="1"/>
      <c r="M150" s="1"/>
      <c r="N150" s="1"/>
      <c r="O150" s="1"/>
      <c r="P150" s="1"/>
      <c r="Q150" s="1"/>
      <c r="R150" s="1"/>
      <c r="S150" s="1"/>
      <c r="T150" s="1"/>
      <c r="U150" s="44"/>
    </row>
    <row r="151" spans="1:21" x14ac:dyDescent="0.25">
      <c r="A151" s="3"/>
      <c r="B151" s="3"/>
      <c r="C151" s="3"/>
      <c r="D151" s="3"/>
      <c r="E151" s="3"/>
      <c r="F151" s="3"/>
      <c r="G151" s="3"/>
      <c r="H151" s="3"/>
      <c r="I151" s="3" t="s">
        <v>222</v>
      </c>
      <c r="J151" s="3"/>
      <c r="K151" s="43">
        <v>44196</v>
      </c>
      <c r="L151" s="3"/>
      <c r="M151" s="3" t="s">
        <v>527</v>
      </c>
      <c r="N151" s="3"/>
      <c r="O151" s="3" t="s">
        <v>538</v>
      </c>
      <c r="P151" s="3"/>
      <c r="Q151" s="3" t="s">
        <v>525</v>
      </c>
      <c r="R151" s="3"/>
      <c r="S151" s="3" t="s">
        <v>219</v>
      </c>
      <c r="T151" s="3"/>
      <c r="U151" s="2">
        <v>1816.61</v>
      </c>
    </row>
    <row r="152" spans="1:21" x14ac:dyDescent="0.25">
      <c r="A152" s="3"/>
      <c r="B152" s="3"/>
      <c r="C152" s="3"/>
      <c r="D152" s="3"/>
      <c r="E152" s="3"/>
      <c r="F152" s="3"/>
      <c r="G152" s="3"/>
      <c r="H152" s="3"/>
      <c r="I152" s="3" t="s">
        <v>222</v>
      </c>
      <c r="J152" s="3"/>
      <c r="K152" s="43">
        <v>44196</v>
      </c>
      <c r="L152" s="3"/>
      <c r="M152" s="3" t="s">
        <v>527</v>
      </c>
      <c r="N152" s="3"/>
      <c r="O152" s="3" t="s">
        <v>537</v>
      </c>
      <c r="P152" s="3"/>
      <c r="Q152" s="3" t="s">
        <v>525</v>
      </c>
      <c r="R152" s="3"/>
      <c r="S152" s="3" t="s">
        <v>219</v>
      </c>
      <c r="T152" s="3"/>
      <c r="U152" s="2">
        <v>-214.62</v>
      </c>
    </row>
    <row r="153" spans="1:21" x14ac:dyDescent="0.25">
      <c r="A153" s="3"/>
      <c r="B153" s="3"/>
      <c r="C153" s="3"/>
      <c r="D153" s="3"/>
      <c r="E153" s="3"/>
      <c r="F153" s="3"/>
      <c r="G153" s="3"/>
      <c r="H153" s="3"/>
      <c r="I153" s="3" t="s">
        <v>222</v>
      </c>
      <c r="J153" s="3"/>
      <c r="K153" s="43">
        <v>44196</v>
      </c>
      <c r="L153" s="3"/>
      <c r="M153" s="3" t="s">
        <v>527</v>
      </c>
      <c r="N153" s="3"/>
      <c r="O153" s="3" t="s">
        <v>536</v>
      </c>
      <c r="P153" s="3"/>
      <c r="Q153" s="3" t="s">
        <v>525</v>
      </c>
      <c r="R153" s="3"/>
      <c r="S153" s="3" t="s">
        <v>219</v>
      </c>
      <c r="T153" s="3"/>
      <c r="U153" s="2">
        <v>1149.75</v>
      </c>
    </row>
    <row r="154" spans="1:21" x14ac:dyDescent="0.25">
      <c r="A154" s="3"/>
      <c r="B154" s="3"/>
      <c r="C154" s="3"/>
      <c r="D154" s="3"/>
      <c r="E154" s="3"/>
      <c r="F154" s="3"/>
      <c r="G154" s="3"/>
      <c r="H154" s="3"/>
      <c r="I154" s="3" t="s">
        <v>222</v>
      </c>
      <c r="J154" s="3"/>
      <c r="K154" s="43">
        <v>44196</v>
      </c>
      <c r="L154" s="3"/>
      <c r="M154" s="3" t="s">
        <v>527</v>
      </c>
      <c r="N154" s="3"/>
      <c r="O154" s="3" t="s">
        <v>535</v>
      </c>
      <c r="P154" s="3"/>
      <c r="Q154" s="3" t="s">
        <v>525</v>
      </c>
      <c r="R154" s="3"/>
      <c r="S154" s="3" t="s">
        <v>219</v>
      </c>
      <c r="T154" s="3"/>
      <c r="U154" s="2">
        <v>-674.52</v>
      </c>
    </row>
    <row r="155" spans="1:21" x14ac:dyDescent="0.25">
      <c r="A155" s="3"/>
      <c r="B155" s="3"/>
      <c r="C155" s="3"/>
      <c r="D155" s="3"/>
      <c r="E155" s="3"/>
      <c r="F155" s="3"/>
      <c r="G155" s="3"/>
      <c r="H155" s="3"/>
      <c r="I155" s="3" t="s">
        <v>222</v>
      </c>
      <c r="J155" s="3"/>
      <c r="K155" s="43">
        <v>44196</v>
      </c>
      <c r="L155" s="3"/>
      <c r="M155" s="3" t="s">
        <v>527</v>
      </c>
      <c r="N155" s="3"/>
      <c r="O155" s="3" t="s">
        <v>534</v>
      </c>
      <c r="P155" s="3"/>
      <c r="Q155" s="3" t="s">
        <v>525</v>
      </c>
      <c r="R155" s="3"/>
      <c r="S155" s="3" t="s">
        <v>219</v>
      </c>
      <c r="T155" s="3"/>
      <c r="U155" s="2">
        <v>2606.1</v>
      </c>
    </row>
    <row r="156" spans="1:21" x14ac:dyDescent="0.25">
      <c r="A156" s="3"/>
      <c r="B156" s="3"/>
      <c r="C156" s="3"/>
      <c r="D156" s="3"/>
      <c r="E156" s="3"/>
      <c r="F156" s="3"/>
      <c r="G156" s="3"/>
      <c r="H156" s="3"/>
      <c r="I156" s="3" t="s">
        <v>222</v>
      </c>
      <c r="J156" s="3"/>
      <c r="K156" s="43">
        <v>44196</v>
      </c>
      <c r="L156" s="3"/>
      <c r="M156" s="3" t="s">
        <v>527</v>
      </c>
      <c r="N156" s="3"/>
      <c r="O156" s="3" t="s">
        <v>533</v>
      </c>
      <c r="P156" s="3"/>
      <c r="Q156" s="3" t="s">
        <v>525</v>
      </c>
      <c r="R156" s="3"/>
      <c r="S156" s="3" t="s">
        <v>219</v>
      </c>
      <c r="T156" s="3"/>
      <c r="U156" s="2">
        <v>45.99</v>
      </c>
    </row>
    <row r="157" spans="1:21" x14ac:dyDescent="0.25">
      <c r="A157" s="3"/>
      <c r="B157" s="3"/>
      <c r="C157" s="3"/>
      <c r="D157" s="3"/>
      <c r="E157" s="3"/>
      <c r="F157" s="3"/>
      <c r="G157" s="3"/>
      <c r="H157" s="3"/>
      <c r="I157" s="3" t="s">
        <v>222</v>
      </c>
      <c r="J157" s="3"/>
      <c r="K157" s="43">
        <v>44196</v>
      </c>
      <c r="L157" s="3"/>
      <c r="M157" s="3" t="s">
        <v>527</v>
      </c>
      <c r="N157" s="3"/>
      <c r="O157" s="3" t="s">
        <v>532</v>
      </c>
      <c r="P157" s="3"/>
      <c r="Q157" s="3" t="s">
        <v>525</v>
      </c>
      <c r="R157" s="3"/>
      <c r="S157" s="3" t="s">
        <v>219</v>
      </c>
      <c r="T157" s="3"/>
      <c r="U157" s="2">
        <v>15.33</v>
      </c>
    </row>
    <row r="158" spans="1:21" x14ac:dyDescent="0.25">
      <c r="A158" s="3"/>
      <c r="B158" s="3"/>
      <c r="C158" s="3"/>
      <c r="D158" s="3"/>
      <c r="E158" s="3"/>
      <c r="F158" s="3"/>
      <c r="G158" s="3"/>
      <c r="H158" s="3"/>
      <c r="I158" s="3" t="s">
        <v>222</v>
      </c>
      <c r="J158" s="3"/>
      <c r="K158" s="43">
        <v>44196</v>
      </c>
      <c r="L158" s="3"/>
      <c r="M158" s="3" t="s">
        <v>527</v>
      </c>
      <c r="N158" s="3"/>
      <c r="O158" s="3" t="s">
        <v>531</v>
      </c>
      <c r="P158" s="3"/>
      <c r="Q158" s="3" t="s">
        <v>525</v>
      </c>
      <c r="R158" s="3"/>
      <c r="S158" s="3" t="s">
        <v>219</v>
      </c>
      <c r="T158" s="3"/>
      <c r="U158" s="2">
        <v>61.32</v>
      </c>
    </row>
    <row r="159" spans="1:21" x14ac:dyDescent="0.25">
      <c r="A159" s="3"/>
      <c r="B159" s="3"/>
      <c r="C159" s="3"/>
      <c r="D159" s="3"/>
      <c r="E159" s="3"/>
      <c r="F159" s="3"/>
      <c r="G159" s="3"/>
      <c r="H159" s="3"/>
      <c r="I159" s="3" t="s">
        <v>222</v>
      </c>
      <c r="J159" s="3"/>
      <c r="K159" s="43">
        <v>44196</v>
      </c>
      <c r="L159" s="3"/>
      <c r="M159" s="3" t="s">
        <v>527</v>
      </c>
      <c r="N159" s="3"/>
      <c r="O159" s="3" t="s">
        <v>530</v>
      </c>
      <c r="P159" s="3"/>
      <c r="Q159" s="3" t="s">
        <v>525</v>
      </c>
      <c r="R159" s="3"/>
      <c r="S159" s="3" t="s">
        <v>219</v>
      </c>
      <c r="T159" s="3"/>
      <c r="U159" s="2">
        <v>30.66</v>
      </c>
    </row>
    <row r="160" spans="1:21" x14ac:dyDescent="0.25">
      <c r="A160" s="3"/>
      <c r="B160" s="3"/>
      <c r="C160" s="3"/>
      <c r="D160" s="3"/>
      <c r="E160" s="3"/>
      <c r="F160" s="3"/>
      <c r="G160" s="3"/>
      <c r="H160" s="3"/>
      <c r="I160" s="3" t="s">
        <v>222</v>
      </c>
      <c r="J160" s="3"/>
      <c r="K160" s="43">
        <v>44196</v>
      </c>
      <c r="L160" s="3"/>
      <c r="M160" s="3" t="s">
        <v>527</v>
      </c>
      <c r="N160" s="3"/>
      <c r="O160" s="3" t="s">
        <v>529</v>
      </c>
      <c r="P160" s="3"/>
      <c r="Q160" s="3" t="s">
        <v>525</v>
      </c>
      <c r="R160" s="3"/>
      <c r="S160" s="3" t="s">
        <v>219</v>
      </c>
      <c r="T160" s="3"/>
      <c r="U160" s="2">
        <v>61.32</v>
      </c>
    </row>
    <row r="161" spans="1:21" x14ac:dyDescent="0.25">
      <c r="A161" s="3"/>
      <c r="B161" s="3"/>
      <c r="C161" s="3"/>
      <c r="D161" s="3"/>
      <c r="E161" s="3"/>
      <c r="F161" s="3"/>
      <c r="G161" s="3"/>
      <c r="H161" s="3"/>
      <c r="I161" s="3" t="s">
        <v>222</v>
      </c>
      <c r="J161" s="3"/>
      <c r="K161" s="43">
        <v>44196</v>
      </c>
      <c r="L161" s="3"/>
      <c r="M161" s="3" t="s">
        <v>527</v>
      </c>
      <c r="N161" s="3"/>
      <c r="O161" s="3" t="s">
        <v>528</v>
      </c>
      <c r="P161" s="3"/>
      <c r="Q161" s="3" t="s">
        <v>525</v>
      </c>
      <c r="R161" s="3"/>
      <c r="S161" s="3" t="s">
        <v>219</v>
      </c>
      <c r="T161" s="3"/>
      <c r="U161" s="2">
        <v>337.26</v>
      </c>
    </row>
    <row r="162" spans="1:21" ht="15.75" thickBot="1" x14ac:dyDescent="0.3">
      <c r="A162" s="3"/>
      <c r="B162" s="3"/>
      <c r="C162" s="3"/>
      <c r="D162" s="3"/>
      <c r="E162" s="3"/>
      <c r="F162" s="3"/>
      <c r="G162" s="3"/>
      <c r="H162" s="3"/>
      <c r="I162" s="3" t="s">
        <v>222</v>
      </c>
      <c r="J162" s="3"/>
      <c r="K162" s="43">
        <v>44196</v>
      </c>
      <c r="L162" s="3"/>
      <c r="M162" s="3" t="s">
        <v>527</v>
      </c>
      <c r="N162" s="3"/>
      <c r="O162" s="3" t="s">
        <v>526</v>
      </c>
      <c r="P162" s="3"/>
      <c r="Q162" s="3" t="s">
        <v>525</v>
      </c>
      <c r="R162" s="3"/>
      <c r="S162" s="3" t="s">
        <v>219</v>
      </c>
      <c r="T162" s="3"/>
      <c r="U162" s="7">
        <v>275.94</v>
      </c>
    </row>
    <row r="163" spans="1:21" x14ac:dyDescent="0.25">
      <c r="A163" s="3"/>
      <c r="B163" s="3"/>
      <c r="C163" s="3"/>
      <c r="D163" s="3"/>
      <c r="E163" s="3"/>
      <c r="F163" s="3"/>
      <c r="G163" s="3" t="s">
        <v>524</v>
      </c>
      <c r="H163" s="3"/>
      <c r="I163" s="3"/>
      <c r="J163" s="3"/>
      <c r="K163" s="43"/>
      <c r="L163" s="3"/>
      <c r="M163" s="3"/>
      <c r="N163" s="3"/>
      <c r="O163" s="3"/>
      <c r="P163" s="3"/>
      <c r="Q163" s="3"/>
      <c r="R163" s="3"/>
      <c r="S163" s="3"/>
      <c r="T163" s="3"/>
      <c r="U163" s="2">
        <f>ROUND(SUM(U150:U162),5)</f>
        <v>5511.14</v>
      </c>
    </row>
    <row r="164" spans="1:21" x14ac:dyDescent="0.25">
      <c r="A164" s="1"/>
      <c r="B164" s="1"/>
      <c r="C164" s="1"/>
      <c r="D164" s="1"/>
      <c r="E164" s="1"/>
      <c r="F164" s="1"/>
      <c r="G164" s="1" t="s">
        <v>523</v>
      </c>
      <c r="H164" s="1"/>
      <c r="I164" s="1"/>
      <c r="J164" s="1"/>
      <c r="K164" s="42"/>
      <c r="L164" s="1"/>
      <c r="M164" s="1"/>
      <c r="N164" s="1"/>
      <c r="O164" s="1"/>
      <c r="P164" s="1"/>
      <c r="Q164" s="1"/>
      <c r="R164" s="1"/>
      <c r="S164" s="1"/>
      <c r="T164" s="1"/>
      <c r="U164" s="44"/>
    </row>
    <row r="165" spans="1:21" ht="15.75" thickBot="1" x14ac:dyDescent="0.3">
      <c r="A165" s="18"/>
      <c r="B165" s="18"/>
      <c r="C165" s="18"/>
      <c r="D165" s="18"/>
      <c r="E165" s="18"/>
      <c r="F165" s="18"/>
      <c r="G165" s="18"/>
      <c r="H165" s="18"/>
      <c r="I165" s="3" t="s">
        <v>222</v>
      </c>
      <c r="J165" s="3"/>
      <c r="K165" s="43">
        <v>43281</v>
      </c>
      <c r="L165" s="3"/>
      <c r="M165" s="3" t="s">
        <v>522</v>
      </c>
      <c r="N165" s="3"/>
      <c r="O165" s="3"/>
      <c r="P165" s="3"/>
      <c r="Q165" s="3" t="s">
        <v>521</v>
      </c>
      <c r="R165" s="3"/>
      <c r="S165" s="3" t="s">
        <v>219</v>
      </c>
      <c r="T165" s="3"/>
      <c r="U165" s="4">
        <v>1060.57</v>
      </c>
    </row>
    <row r="166" spans="1:21" ht="15.75" thickBot="1" x14ac:dyDescent="0.3">
      <c r="A166" s="3"/>
      <c r="B166" s="3"/>
      <c r="C166" s="3"/>
      <c r="D166" s="3"/>
      <c r="E166" s="3"/>
      <c r="F166" s="3"/>
      <c r="G166" s="3" t="s">
        <v>520</v>
      </c>
      <c r="H166" s="3"/>
      <c r="I166" s="3"/>
      <c r="J166" s="3"/>
      <c r="K166" s="43"/>
      <c r="L166" s="3"/>
      <c r="M166" s="3"/>
      <c r="N166" s="3"/>
      <c r="O166" s="3"/>
      <c r="P166" s="3"/>
      <c r="Q166" s="3"/>
      <c r="R166" s="3"/>
      <c r="S166" s="3"/>
      <c r="T166" s="3"/>
      <c r="U166" s="6">
        <f>ROUND(SUM(U164:U165),5)</f>
        <v>1060.57</v>
      </c>
    </row>
    <row r="167" spans="1:21" x14ac:dyDescent="0.25">
      <c r="A167" s="3"/>
      <c r="B167" s="3"/>
      <c r="C167" s="3"/>
      <c r="D167" s="3"/>
      <c r="E167" s="3"/>
      <c r="F167" s="3" t="s">
        <v>519</v>
      </c>
      <c r="G167" s="3"/>
      <c r="H167" s="3"/>
      <c r="I167" s="3"/>
      <c r="J167" s="3"/>
      <c r="K167" s="43"/>
      <c r="L167" s="3"/>
      <c r="M167" s="3"/>
      <c r="N167" s="3"/>
      <c r="O167" s="3"/>
      <c r="P167" s="3"/>
      <c r="Q167" s="3"/>
      <c r="R167" s="3"/>
      <c r="S167" s="3"/>
      <c r="T167" s="3"/>
      <c r="U167" s="2">
        <f>ROUND(U93+U136+U149+U163+U166,5)</f>
        <v>19291.07</v>
      </c>
    </row>
    <row r="168" spans="1:21" x14ac:dyDescent="0.25">
      <c r="A168" s="1"/>
      <c r="B168" s="1"/>
      <c r="C168" s="1"/>
      <c r="D168" s="1"/>
      <c r="E168" s="1"/>
      <c r="F168" s="1" t="s">
        <v>518</v>
      </c>
      <c r="G168" s="1"/>
      <c r="H168" s="1"/>
      <c r="I168" s="1"/>
      <c r="J168" s="1"/>
      <c r="K168" s="42"/>
      <c r="L168" s="1"/>
      <c r="M168" s="1"/>
      <c r="N168" s="1"/>
      <c r="O168" s="1"/>
      <c r="P168" s="1"/>
      <c r="Q168" s="1"/>
      <c r="R168" s="1"/>
      <c r="S168" s="1"/>
      <c r="T168" s="1"/>
      <c r="U168" s="44"/>
    </row>
    <row r="169" spans="1:21" x14ac:dyDescent="0.25">
      <c r="A169" s="3"/>
      <c r="B169" s="3"/>
      <c r="C169" s="3"/>
      <c r="D169" s="3"/>
      <c r="E169" s="3"/>
      <c r="F169" s="3"/>
      <c r="G169" s="3"/>
      <c r="H169" s="3"/>
      <c r="I169" s="3" t="s">
        <v>222</v>
      </c>
      <c r="J169" s="3"/>
      <c r="K169" s="43">
        <v>43677</v>
      </c>
      <c r="L169" s="3"/>
      <c r="M169" s="3" t="s">
        <v>517</v>
      </c>
      <c r="N169" s="3"/>
      <c r="O169" s="3" t="s">
        <v>295</v>
      </c>
      <c r="P169" s="3"/>
      <c r="Q169" s="3" t="s">
        <v>513</v>
      </c>
      <c r="R169" s="3"/>
      <c r="S169" s="3" t="s">
        <v>219</v>
      </c>
      <c r="T169" s="3"/>
      <c r="U169" s="2">
        <v>17.5</v>
      </c>
    </row>
    <row r="170" spans="1:21" x14ac:dyDescent="0.25">
      <c r="A170" s="3"/>
      <c r="B170" s="3"/>
      <c r="C170" s="3"/>
      <c r="D170" s="3"/>
      <c r="E170" s="3"/>
      <c r="F170" s="3"/>
      <c r="G170" s="3"/>
      <c r="H170" s="3"/>
      <c r="I170" s="3" t="s">
        <v>222</v>
      </c>
      <c r="J170" s="3"/>
      <c r="K170" s="43">
        <v>43708</v>
      </c>
      <c r="L170" s="3"/>
      <c r="M170" s="3" t="s">
        <v>517</v>
      </c>
      <c r="N170" s="3"/>
      <c r="O170" s="3" t="s">
        <v>295</v>
      </c>
      <c r="P170" s="3"/>
      <c r="Q170" s="3" t="s">
        <v>513</v>
      </c>
      <c r="R170" s="3"/>
      <c r="S170" s="3" t="s">
        <v>219</v>
      </c>
      <c r="T170" s="3"/>
      <c r="U170" s="2">
        <v>17.5</v>
      </c>
    </row>
    <row r="171" spans="1:21" x14ac:dyDescent="0.25">
      <c r="A171" s="3"/>
      <c r="B171" s="3"/>
      <c r="C171" s="3"/>
      <c r="D171" s="3"/>
      <c r="E171" s="3"/>
      <c r="F171" s="3"/>
      <c r="G171" s="3"/>
      <c r="H171" s="3"/>
      <c r="I171" s="3" t="s">
        <v>222</v>
      </c>
      <c r="J171" s="3"/>
      <c r="K171" s="43">
        <v>43738</v>
      </c>
      <c r="L171" s="3"/>
      <c r="M171" s="3" t="s">
        <v>517</v>
      </c>
      <c r="N171" s="3"/>
      <c r="O171" s="3" t="s">
        <v>295</v>
      </c>
      <c r="P171" s="3"/>
      <c r="Q171" s="3" t="s">
        <v>513</v>
      </c>
      <c r="R171" s="3"/>
      <c r="S171" s="3" t="s">
        <v>219</v>
      </c>
      <c r="T171" s="3"/>
      <c r="U171" s="2">
        <v>17.5</v>
      </c>
    </row>
    <row r="172" spans="1:21" x14ac:dyDescent="0.25">
      <c r="A172" s="3"/>
      <c r="B172" s="3"/>
      <c r="C172" s="3"/>
      <c r="D172" s="3"/>
      <c r="E172" s="3"/>
      <c r="F172" s="3"/>
      <c r="G172" s="3"/>
      <c r="H172" s="3"/>
      <c r="I172" s="3" t="s">
        <v>222</v>
      </c>
      <c r="J172" s="3"/>
      <c r="K172" s="43">
        <v>43769</v>
      </c>
      <c r="L172" s="3"/>
      <c r="M172" s="3" t="s">
        <v>517</v>
      </c>
      <c r="N172" s="3"/>
      <c r="O172" s="3" t="s">
        <v>295</v>
      </c>
      <c r="P172" s="3"/>
      <c r="Q172" s="3" t="s">
        <v>513</v>
      </c>
      <c r="R172" s="3"/>
      <c r="S172" s="3" t="s">
        <v>219</v>
      </c>
      <c r="T172" s="3"/>
      <c r="U172" s="2">
        <v>17.5</v>
      </c>
    </row>
    <row r="173" spans="1:21" x14ac:dyDescent="0.25">
      <c r="A173" s="3"/>
      <c r="B173" s="3"/>
      <c r="C173" s="3"/>
      <c r="D173" s="3"/>
      <c r="E173" s="3"/>
      <c r="F173" s="3"/>
      <c r="G173" s="3"/>
      <c r="H173" s="3"/>
      <c r="I173" s="3" t="s">
        <v>222</v>
      </c>
      <c r="J173" s="3"/>
      <c r="K173" s="43">
        <v>43799</v>
      </c>
      <c r="L173" s="3"/>
      <c r="M173" s="3" t="s">
        <v>517</v>
      </c>
      <c r="N173" s="3"/>
      <c r="O173" s="3"/>
      <c r="P173" s="3"/>
      <c r="Q173" s="3" t="s">
        <v>513</v>
      </c>
      <c r="R173" s="3"/>
      <c r="S173" s="3" t="s">
        <v>219</v>
      </c>
      <c r="T173" s="3"/>
      <c r="U173" s="2">
        <v>8.5</v>
      </c>
    </row>
    <row r="174" spans="1:21" x14ac:dyDescent="0.25">
      <c r="A174" s="3"/>
      <c r="B174" s="3"/>
      <c r="C174" s="3"/>
      <c r="D174" s="3"/>
      <c r="E174" s="3"/>
      <c r="F174" s="3"/>
      <c r="G174" s="3"/>
      <c r="H174" s="3"/>
      <c r="I174" s="3" t="s">
        <v>222</v>
      </c>
      <c r="J174" s="3"/>
      <c r="K174" s="43">
        <v>43799</v>
      </c>
      <c r="L174" s="3"/>
      <c r="M174" s="3" t="s">
        <v>517</v>
      </c>
      <c r="N174" s="3"/>
      <c r="O174" s="3" t="s">
        <v>295</v>
      </c>
      <c r="P174" s="3"/>
      <c r="Q174" s="3" t="s">
        <v>513</v>
      </c>
      <c r="R174" s="3"/>
      <c r="S174" s="3" t="s">
        <v>219</v>
      </c>
      <c r="T174" s="3"/>
      <c r="U174" s="2">
        <v>26</v>
      </c>
    </row>
    <row r="175" spans="1:21" x14ac:dyDescent="0.25">
      <c r="A175" s="3"/>
      <c r="B175" s="3"/>
      <c r="C175" s="3"/>
      <c r="D175" s="3"/>
      <c r="E175" s="3"/>
      <c r="F175" s="3"/>
      <c r="G175" s="3"/>
      <c r="H175" s="3"/>
      <c r="I175" s="3" t="s">
        <v>222</v>
      </c>
      <c r="J175" s="3"/>
      <c r="K175" s="43">
        <v>43830</v>
      </c>
      <c r="L175" s="3"/>
      <c r="M175" s="3" t="s">
        <v>517</v>
      </c>
      <c r="N175" s="3"/>
      <c r="O175" s="3"/>
      <c r="P175" s="3"/>
      <c r="Q175" s="3" t="s">
        <v>513</v>
      </c>
      <c r="R175" s="3"/>
      <c r="S175" s="3" t="s">
        <v>219</v>
      </c>
      <c r="T175" s="3"/>
      <c r="U175" s="2">
        <v>0</v>
      </c>
    </row>
    <row r="176" spans="1:21" x14ac:dyDescent="0.25">
      <c r="A176" s="3"/>
      <c r="B176" s="3"/>
      <c r="C176" s="3"/>
      <c r="D176" s="3"/>
      <c r="E176" s="3"/>
      <c r="F176" s="3"/>
      <c r="G176" s="3"/>
      <c r="H176" s="3"/>
      <c r="I176" s="3" t="s">
        <v>222</v>
      </c>
      <c r="J176" s="3"/>
      <c r="K176" s="43">
        <v>43830</v>
      </c>
      <c r="L176" s="3"/>
      <c r="M176" s="3" t="s">
        <v>517</v>
      </c>
      <c r="N176" s="3"/>
      <c r="O176" s="3" t="s">
        <v>295</v>
      </c>
      <c r="P176" s="3"/>
      <c r="Q176" s="3" t="s">
        <v>513</v>
      </c>
      <c r="R176" s="3"/>
      <c r="S176" s="3" t="s">
        <v>219</v>
      </c>
      <c r="T176" s="3"/>
      <c r="U176" s="2">
        <v>17.5</v>
      </c>
    </row>
    <row r="177" spans="1:21" x14ac:dyDescent="0.25">
      <c r="A177" s="3"/>
      <c r="B177" s="3"/>
      <c r="C177" s="3"/>
      <c r="D177" s="3"/>
      <c r="E177" s="3"/>
      <c r="F177" s="3"/>
      <c r="G177" s="3"/>
      <c r="H177" s="3"/>
      <c r="I177" s="3" t="s">
        <v>222</v>
      </c>
      <c r="J177" s="3"/>
      <c r="K177" s="43">
        <v>43830</v>
      </c>
      <c r="L177" s="3"/>
      <c r="M177" s="3" t="s">
        <v>512</v>
      </c>
      <c r="N177" s="3"/>
      <c r="O177" s="3"/>
      <c r="P177" s="3"/>
      <c r="Q177" s="3" t="s">
        <v>516</v>
      </c>
      <c r="R177" s="3"/>
      <c r="S177" s="3" t="s">
        <v>219</v>
      </c>
      <c r="T177" s="3"/>
      <c r="U177" s="2">
        <v>185.76</v>
      </c>
    </row>
    <row r="178" spans="1:21" x14ac:dyDescent="0.25">
      <c r="A178" s="3"/>
      <c r="B178" s="3"/>
      <c r="C178" s="3"/>
      <c r="D178" s="3"/>
      <c r="E178" s="3"/>
      <c r="F178" s="3"/>
      <c r="G178" s="3"/>
      <c r="H178" s="3"/>
      <c r="I178" s="3" t="s">
        <v>222</v>
      </c>
      <c r="J178" s="3"/>
      <c r="K178" s="43">
        <v>43861</v>
      </c>
      <c r="L178" s="3"/>
      <c r="M178" s="3" t="s">
        <v>514</v>
      </c>
      <c r="N178" s="3"/>
      <c r="O178" s="3" t="s">
        <v>295</v>
      </c>
      <c r="P178" s="3"/>
      <c r="Q178" s="3" t="s">
        <v>513</v>
      </c>
      <c r="R178" s="3"/>
      <c r="S178" s="3" t="s">
        <v>219</v>
      </c>
      <c r="T178" s="3"/>
      <c r="U178" s="2">
        <v>17.5</v>
      </c>
    </row>
    <row r="179" spans="1:21" x14ac:dyDescent="0.25">
      <c r="A179" s="3"/>
      <c r="B179" s="3"/>
      <c r="C179" s="3"/>
      <c r="D179" s="3"/>
      <c r="E179" s="3"/>
      <c r="F179" s="3"/>
      <c r="G179" s="3"/>
      <c r="H179" s="3"/>
      <c r="I179" s="3" t="s">
        <v>222</v>
      </c>
      <c r="J179" s="3"/>
      <c r="K179" s="43">
        <v>43889</v>
      </c>
      <c r="L179" s="3"/>
      <c r="M179" s="3" t="s">
        <v>514</v>
      </c>
      <c r="N179" s="3"/>
      <c r="O179" s="3" t="s">
        <v>295</v>
      </c>
      <c r="P179" s="3"/>
      <c r="Q179" s="3" t="s">
        <v>513</v>
      </c>
      <c r="R179" s="3"/>
      <c r="S179" s="3" t="s">
        <v>219</v>
      </c>
      <c r="T179" s="3"/>
      <c r="U179" s="2">
        <v>17.5</v>
      </c>
    </row>
    <row r="180" spans="1:21" x14ac:dyDescent="0.25">
      <c r="A180" s="3"/>
      <c r="B180" s="3"/>
      <c r="C180" s="3"/>
      <c r="D180" s="3"/>
      <c r="E180" s="3"/>
      <c r="F180" s="3"/>
      <c r="G180" s="3"/>
      <c r="H180" s="3"/>
      <c r="I180" s="3" t="s">
        <v>222</v>
      </c>
      <c r="J180" s="3"/>
      <c r="K180" s="43">
        <v>43921</v>
      </c>
      <c r="L180" s="3"/>
      <c r="M180" s="3" t="s">
        <v>296</v>
      </c>
      <c r="N180" s="3"/>
      <c r="O180" s="3" t="s">
        <v>298</v>
      </c>
      <c r="P180" s="3"/>
      <c r="Q180" s="3" t="s">
        <v>297</v>
      </c>
      <c r="R180" s="3"/>
      <c r="S180" s="3" t="s">
        <v>219</v>
      </c>
      <c r="T180" s="3"/>
      <c r="U180" s="2">
        <v>-8.5</v>
      </c>
    </row>
    <row r="181" spans="1:21" x14ac:dyDescent="0.25">
      <c r="A181" s="3"/>
      <c r="B181" s="3"/>
      <c r="C181" s="3"/>
      <c r="D181" s="3"/>
      <c r="E181" s="3"/>
      <c r="F181" s="3"/>
      <c r="G181" s="3"/>
      <c r="H181" s="3"/>
      <c r="I181" s="3" t="s">
        <v>222</v>
      </c>
      <c r="J181" s="3"/>
      <c r="K181" s="43">
        <v>43921</v>
      </c>
      <c r="L181" s="3"/>
      <c r="M181" s="3" t="s">
        <v>296</v>
      </c>
      <c r="N181" s="3"/>
      <c r="O181" s="3" t="s">
        <v>295</v>
      </c>
      <c r="P181" s="3"/>
      <c r="Q181" s="3" t="s">
        <v>294</v>
      </c>
      <c r="R181" s="3"/>
      <c r="S181" s="3" t="s">
        <v>219</v>
      </c>
      <c r="T181" s="3"/>
      <c r="U181" s="2">
        <v>-8.5</v>
      </c>
    </row>
    <row r="182" spans="1:21" x14ac:dyDescent="0.25">
      <c r="A182" s="3"/>
      <c r="B182" s="3"/>
      <c r="C182" s="3"/>
      <c r="D182" s="3"/>
      <c r="E182" s="3"/>
      <c r="F182" s="3"/>
      <c r="G182" s="3"/>
      <c r="H182" s="3"/>
      <c r="I182" s="3" t="s">
        <v>222</v>
      </c>
      <c r="J182" s="3"/>
      <c r="K182" s="43">
        <v>43921</v>
      </c>
      <c r="L182" s="3"/>
      <c r="M182" s="3" t="s">
        <v>514</v>
      </c>
      <c r="N182" s="3"/>
      <c r="O182" s="3" t="s">
        <v>295</v>
      </c>
      <c r="P182" s="3"/>
      <c r="Q182" s="3" t="s">
        <v>513</v>
      </c>
      <c r="R182" s="3"/>
      <c r="S182" s="3" t="s">
        <v>219</v>
      </c>
      <c r="T182" s="3"/>
      <c r="U182" s="2">
        <v>0</v>
      </c>
    </row>
    <row r="183" spans="1:21" x14ac:dyDescent="0.25">
      <c r="A183" s="3"/>
      <c r="B183" s="3"/>
      <c r="C183" s="3"/>
      <c r="D183" s="3"/>
      <c r="E183" s="3"/>
      <c r="F183" s="3"/>
      <c r="G183" s="3"/>
      <c r="H183" s="3"/>
      <c r="I183" s="3" t="s">
        <v>222</v>
      </c>
      <c r="J183" s="3"/>
      <c r="K183" s="43">
        <v>43951</v>
      </c>
      <c r="L183" s="3"/>
      <c r="M183" s="3" t="s">
        <v>512</v>
      </c>
      <c r="N183" s="3"/>
      <c r="O183" s="3"/>
      <c r="P183" s="3"/>
      <c r="Q183" s="3" t="s">
        <v>515</v>
      </c>
      <c r="R183" s="3"/>
      <c r="S183" s="3" t="s">
        <v>219</v>
      </c>
      <c r="T183" s="3"/>
      <c r="U183" s="2">
        <v>38.22</v>
      </c>
    </row>
    <row r="184" spans="1:21" x14ac:dyDescent="0.25">
      <c r="A184" s="3"/>
      <c r="B184" s="3"/>
      <c r="C184" s="3"/>
      <c r="D184" s="3"/>
      <c r="E184" s="3"/>
      <c r="F184" s="3"/>
      <c r="G184" s="3"/>
      <c r="H184" s="3"/>
      <c r="I184" s="3" t="s">
        <v>222</v>
      </c>
      <c r="J184" s="3"/>
      <c r="K184" s="43">
        <v>43951</v>
      </c>
      <c r="L184" s="3"/>
      <c r="M184" s="3" t="s">
        <v>514</v>
      </c>
      <c r="N184" s="3"/>
      <c r="O184" s="3" t="s">
        <v>295</v>
      </c>
      <c r="P184" s="3"/>
      <c r="Q184" s="3" t="s">
        <v>513</v>
      </c>
      <c r="R184" s="3"/>
      <c r="S184" s="3" t="s">
        <v>219</v>
      </c>
      <c r="T184" s="3"/>
      <c r="U184" s="2">
        <v>17.5</v>
      </c>
    </row>
    <row r="185" spans="1:21" x14ac:dyDescent="0.25">
      <c r="A185" s="3"/>
      <c r="B185" s="3"/>
      <c r="C185" s="3"/>
      <c r="D185" s="3"/>
      <c r="E185" s="3"/>
      <c r="F185" s="3"/>
      <c r="G185" s="3"/>
      <c r="H185" s="3"/>
      <c r="I185" s="3" t="s">
        <v>222</v>
      </c>
      <c r="J185" s="3"/>
      <c r="K185" s="43">
        <v>43980</v>
      </c>
      <c r="L185" s="3"/>
      <c r="M185" s="3" t="s">
        <v>512</v>
      </c>
      <c r="N185" s="3"/>
      <c r="O185" s="3" t="s">
        <v>295</v>
      </c>
      <c r="P185" s="3"/>
      <c r="Q185" s="3" t="s">
        <v>510</v>
      </c>
      <c r="R185" s="3"/>
      <c r="S185" s="3" t="s">
        <v>219</v>
      </c>
      <c r="T185" s="3"/>
      <c r="U185" s="2">
        <v>36.68</v>
      </c>
    </row>
    <row r="186" spans="1:21" x14ac:dyDescent="0.25">
      <c r="A186" s="3"/>
      <c r="B186" s="3"/>
      <c r="C186" s="3"/>
      <c r="D186" s="3"/>
      <c r="E186" s="3"/>
      <c r="F186" s="3"/>
      <c r="G186" s="3"/>
      <c r="H186" s="3"/>
      <c r="I186" s="3" t="s">
        <v>222</v>
      </c>
      <c r="J186" s="3"/>
      <c r="K186" s="43">
        <v>44012</v>
      </c>
      <c r="L186" s="3"/>
      <c r="M186" s="3" t="s">
        <v>511</v>
      </c>
      <c r="N186" s="3"/>
      <c r="O186" s="3" t="s">
        <v>295</v>
      </c>
      <c r="P186" s="3"/>
      <c r="Q186" s="3" t="s">
        <v>510</v>
      </c>
      <c r="R186" s="3"/>
      <c r="S186" s="3" t="s">
        <v>219</v>
      </c>
      <c r="T186" s="3"/>
      <c r="U186" s="2">
        <v>36.68</v>
      </c>
    </row>
    <row r="187" spans="1:21" ht="15.75" thickBot="1" x14ac:dyDescent="0.3">
      <c r="A187" s="3"/>
      <c r="B187" s="3"/>
      <c r="C187" s="3"/>
      <c r="D187" s="3"/>
      <c r="E187" s="3"/>
      <c r="F187" s="3"/>
      <c r="G187" s="3"/>
      <c r="H187" s="3"/>
      <c r="I187" s="3" t="s">
        <v>222</v>
      </c>
      <c r="J187" s="3"/>
      <c r="K187" s="43">
        <v>44012</v>
      </c>
      <c r="L187" s="3"/>
      <c r="M187" s="3" t="s">
        <v>509</v>
      </c>
      <c r="N187" s="3"/>
      <c r="O187" s="3" t="s">
        <v>295</v>
      </c>
      <c r="P187" s="3"/>
      <c r="Q187" s="3" t="s">
        <v>508</v>
      </c>
      <c r="R187" s="3"/>
      <c r="S187" s="3" t="s">
        <v>219</v>
      </c>
      <c r="T187" s="3"/>
      <c r="U187" s="7">
        <v>16</v>
      </c>
    </row>
    <row r="188" spans="1:21" x14ac:dyDescent="0.25">
      <c r="A188" s="3"/>
      <c r="B188" s="3"/>
      <c r="C188" s="3"/>
      <c r="D188" s="3"/>
      <c r="E188" s="3"/>
      <c r="F188" s="3" t="s">
        <v>507</v>
      </c>
      <c r="G188" s="3"/>
      <c r="H188" s="3"/>
      <c r="I188" s="3"/>
      <c r="J188" s="3"/>
      <c r="K188" s="43"/>
      <c r="L188" s="3"/>
      <c r="M188" s="3"/>
      <c r="N188" s="3"/>
      <c r="O188" s="3"/>
      <c r="P188" s="3"/>
      <c r="Q188" s="3"/>
      <c r="R188" s="3"/>
      <c r="S188" s="3"/>
      <c r="T188" s="3"/>
      <c r="U188" s="2">
        <f>ROUND(SUM(U168:U187),5)</f>
        <v>470.84</v>
      </c>
    </row>
    <row r="189" spans="1:21" x14ac:dyDescent="0.25">
      <c r="A189" s="1"/>
      <c r="B189" s="1"/>
      <c r="C189" s="1"/>
      <c r="D189" s="1"/>
      <c r="E189" s="1"/>
      <c r="F189" s="1" t="s">
        <v>506</v>
      </c>
      <c r="G189" s="1"/>
      <c r="H189" s="1"/>
      <c r="I189" s="1"/>
      <c r="J189" s="1"/>
      <c r="K189" s="42"/>
      <c r="L189" s="1"/>
      <c r="M189" s="1"/>
      <c r="N189" s="1"/>
      <c r="O189" s="1"/>
      <c r="P189" s="1"/>
      <c r="Q189" s="1"/>
      <c r="R189" s="1"/>
      <c r="S189" s="1"/>
      <c r="T189" s="1"/>
      <c r="U189" s="44"/>
    </row>
    <row r="190" spans="1:21" x14ac:dyDescent="0.25">
      <c r="A190" s="3"/>
      <c r="B190" s="3"/>
      <c r="C190" s="3"/>
      <c r="D190" s="3"/>
      <c r="E190" s="3"/>
      <c r="F190" s="3"/>
      <c r="G190" s="3"/>
      <c r="H190" s="3"/>
      <c r="I190" s="3" t="s">
        <v>222</v>
      </c>
      <c r="J190" s="3"/>
      <c r="K190" s="43">
        <v>43677</v>
      </c>
      <c r="L190" s="3"/>
      <c r="M190" s="3" t="s">
        <v>505</v>
      </c>
      <c r="N190" s="3"/>
      <c r="O190" s="3" t="s">
        <v>295</v>
      </c>
      <c r="P190" s="3"/>
      <c r="Q190" s="3" t="s">
        <v>496</v>
      </c>
      <c r="R190" s="3"/>
      <c r="S190" s="3" t="s">
        <v>219</v>
      </c>
      <c r="T190" s="3"/>
      <c r="U190" s="2">
        <v>24.94</v>
      </c>
    </row>
    <row r="191" spans="1:21" x14ac:dyDescent="0.25">
      <c r="A191" s="3"/>
      <c r="B191" s="3"/>
      <c r="C191" s="3"/>
      <c r="D191" s="3"/>
      <c r="E191" s="3"/>
      <c r="F191" s="3"/>
      <c r="G191" s="3"/>
      <c r="H191" s="3"/>
      <c r="I191" s="3" t="s">
        <v>222</v>
      </c>
      <c r="J191" s="3"/>
      <c r="K191" s="43">
        <v>43708</v>
      </c>
      <c r="L191" s="3"/>
      <c r="M191" s="3" t="s">
        <v>505</v>
      </c>
      <c r="N191" s="3"/>
      <c r="O191" s="3" t="s">
        <v>295</v>
      </c>
      <c r="P191" s="3"/>
      <c r="Q191" s="3" t="s">
        <v>496</v>
      </c>
      <c r="R191" s="3"/>
      <c r="S191" s="3" t="s">
        <v>219</v>
      </c>
      <c r="T191" s="3"/>
      <c r="U191" s="2">
        <v>23.16</v>
      </c>
    </row>
    <row r="192" spans="1:21" x14ac:dyDescent="0.25">
      <c r="A192" s="3"/>
      <c r="B192" s="3"/>
      <c r="C192" s="3"/>
      <c r="D192" s="3"/>
      <c r="E192" s="3"/>
      <c r="F192" s="3"/>
      <c r="G192" s="3"/>
      <c r="H192" s="3"/>
      <c r="I192" s="3" t="s">
        <v>222</v>
      </c>
      <c r="J192" s="3"/>
      <c r="K192" s="43">
        <v>43738</v>
      </c>
      <c r="L192" s="3"/>
      <c r="M192" s="3" t="s">
        <v>505</v>
      </c>
      <c r="N192" s="3"/>
      <c r="O192" s="3" t="s">
        <v>295</v>
      </c>
      <c r="P192" s="3"/>
      <c r="Q192" s="3" t="s">
        <v>496</v>
      </c>
      <c r="R192" s="3"/>
      <c r="S192" s="3" t="s">
        <v>219</v>
      </c>
      <c r="T192" s="3"/>
      <c r="U192" s="2">
        <v>23.56</v>
      </c>
    </row>
    <row r="193" spans="1:21" x14ac:dyDescent="0.25">
      <c r="A193" s="3"/>
      <c r="B193" s="3"/>
      <c r="C193" s="3"/>
      <c r="D193" s="3"/>
      <c r="E193" s="3"/>
      <c r="F193" s="3"/>
      <c r="G193" s="3"/>
      <c r="H193" s="3"/>
      <c r="I193" s="3" t="s">
        <v>222</v>
      </c>
      <c r="J193" s="3"/>
      <c r="K193" s="43">
        <v>43769</v>
      </c>
      <c r="L193" s="3"/>
      <c r="M193" s="3" t="s">
        <v>505</v>
      </c>
      <c r="N193" s="3"/>
      <c r="O193" s="3" t="s">
        <v>295</v>
      </c>
      <c r="P193" s="3"/>
      <c r="Q193" s="3" t="s">
        <v>496</v>
      </c>
      <c r="R193" s="3"/>
      <c r="S193" s="3" t="s">
        <v>219</v>
      </c>
      <c r="T193" s="3"/>
      <c r="U193" s="2">
        <v>24.63</v>
      </c>
    </row>
    <row r="194" spans="1:21" x14ac:dyDescent="0.25">
      <c r="A194" s="3"/>
      <c r="B194" s="3"/>
      <c r="C194" s="3"/>
      <c r="D194" s="3"/>
      <c r="E194" s="3"/>
      <c r="F194" s="3"/>
      <c r="G194" s="3"/>
      <c r="H194" s="3"/>
      <c r="I194" s="3" t="s">
        <v>222</v>
      </c>
      <c r="J194" s="3"/>
      <c r="K194" s="43">
        <v>43799</v>
      </c>
      <c r="L194" s="3"/>
      <c r="M194" s="3" t="s">
        <v>505</v>
      </c>
      <c r="N194" s="3"/>
      <c r="O194" s="3"/>
      <c r="P194" s="3"/>
      <c r="Q194" s="3" t="s">
        <v>496</v>
      </c>
      <c r="R194" s="3"/>
      <c r="S194" s="3" t="s">
        <v>219</v>
      </c>
      <c r="T194" s="3"/>
      <c r="U194" s="2">
        <v>65.61</v>
      </c>
    </row>
    <row r="195" spans="1:21" x14ac:dyDescent="0.25">
      <c r="A195" s="3"/>
      <c r="B195" s="3"/>
      <c r="C195" s="3"/>
      <c r="D195" s="3"/>
      <c r="E195" s="3"/>
      <c r="F195" s="3"/>
      <c r="G195" s="3"/>
      <c r="H195" s="3"/>
      <c r="I195" s="3" t="s">
        <v>222</v>
      </c>
      <c r="J195" s="3"/>
      <c r="K195" s="43">
        <v>43799</v>
      </c>
      <c r="L195" s="3"/>
      <c r="M195" s="3" t="s">
        <v>505</v>
      </c>
      <c r="N195" s="3"/>
      <c r="O195" s="3" t="s">
        <v>295</v>
      </c>
      <c r="P195" s="3"/>
      <c r="Q195" s="3" t="s">
        <v>496</v>
      </c>
      <c r="R195" s="3"/>
      <c r="S195" s="3" t="s">
        <v>219</v>
      </c>
      <c r="T195" s="3"/>
      <c r="U195" s="2">
        <v>22.49</v>
      </c>
    </row>
    <row r="196" spans="1:21" x14ac:dyDescent="0.25">
      <c r="A196" s="3"/>
      <c r="B196" s="3"/>
      <c r="C196" s="3"/>
      <c r="D196" s="3"/>
      <c r="E196" s="3"/>
      <c r="F196" s="3"/>
      <c r="G196" s="3"/>
      <c r="H196" s="3"/>
      <c r="I196" s="3" t="s">
        <v>222</v>
      </c>
      <c r="J196" s="3"/>
      <c r="K196" s="43">
        <v>43830</v>
      </c>
      <c r="L196" s="3"/>
      <c r="M196" s="3" t="s">
        <v>504</v>
      </c>
      <c r="N196" s="3"/>
      <c r="O196" s="3" t="s">
        <v>298</v>
      </c>
      <c r="P196" s="3"/>
      <c r="Q196" s="3" t="s">
        <v>496</v>
      </c>
      <c r="R196" s="3"/>
      <c r="S196" s="3" t="s">
        <v>219</v>
      </c>
      <c r="T196" s="3"/>
      <c r="U196" s="2">
        <v>77.930000000000007</v>
      </c>
    </row>
    <row r="197" spans="1:21" x14ac:dyDescent="0.25">
      <c r="A197" s="3"/>
      <c r="B197" s="3"/>
      <c r="C197" s="3"/>
      <c r="D197" s="3"/>
      <c r="E197" s="3"/>
      <c r="F197" s="3"/>
      <c r="G197" s="3"/>
      <c r="H197" s="3"/>
      <c r="I197" s="3" t="s">
        <v>222</v>
      </c>
      <c r="J197" s="3"/>
      <c r="K197" s="43">
        <v>43830</v>
      </c>
      <c r="L197" s="3"/>
      <c r="M197" s="3" t="s">
        <v>504</v>
      </c>
      <c r="N197" s="3"/>
      <c r="O197" s="3" t="s">
        <v>295</v>
      </c>
      <c r="P197" s="3"/>
      <c r="Q197" s="3" t="s">
        <v>496</v>
      </c>
      <c r="R197" s="3"/>
      <c r="S197" s="3" t="s">
        <v>219</v>
      </c>
      <c r="T197" s="3"/>
      <c r="U197" s="2">
        <v>23.56</v>
      </c>
    </row>
    <row r="198" spans="1:21" x14ac:dyDescent="0.25">
      <c r="A198" s="3"/>
      <c r="B198" s="3"/>
      <c r="C198" s="3"/>
      <c r="D198" s="3"/>
      <c r="E198" s="3"/>
      <c r="F198" s="3"/>
      <c r="G198" s="3"/>
      <c r="H198" s="3"/>
      <c r="I198" s="3" t="s">
        <v>222</v>
      </c>
      <c r="J198" s="3"/>
      <c r="K198" s="43">
        <v>43861</v>
      </c>
      <c r="L198" s="3"/>
      <c r="M198" s="3" t="s">
        <v>503</v>
      </c>
      <c r="N198" s="3"/>
      <c r="O198" s="3" t="s">
        <v>295</v>
      </c>
      <c r="P198" s="3"/>
      <c r="Q198" s="3" t="s">
        <v>496</v>
      </c>
      <c r="R198" s="3"/>
      <c r="S198" s="3" t="s">
        <v>219</v>
      </c>
      <c r="T198" s="3"/>
      <c r="U198" s="2">
        <v>39.770000000000003</v>
      </c>
    </row>
    <row r="199" spans="1:21" x14ac:dyDescent="0.25">
      <c r="A199" s="3"/>
      <c r="B199" s="3"/>
      <c r="C199" s="3"/>
      <c r="D199" s="3"/>
      <c r="E199" s="3"/>
      <c r="F199" s="3"/>
      <c r="G199" s="3"/>
      <c r="H199" s="3"/>
      <c r="I199" s="3" t="s">
        <v>222</v>
      </c>
      <c r="J199" s="3"/>
      <c r="K199" s="43">
        <v>43889</v>
      </c>
      <c r="L199" s="3"/>
      <c r="M199" s="3" t="s">
        <v>502</v>
      </c>
      <c r="N199" s="3"/>
      <c r="O199" s="3" t="s">
        <v>295</v>
      </c>
      <c r="P199" s="3"/>
      <c r="Q199" s="3" t="s">
        <v>496</v>
      </c>
      <c r="R199" s="3"/>
      <c r="S199" s="3" t="s">
        <v>219</v>
      </c>
      <c r="T199" s="3"/>
      <c r="U199" s="2">
        <v>34.909999999999997</v>
      </c>
    </row>
    <row r="200" spans="1:21" x14ac:dyDescent="0.25">
      <c r="A200" s="3"/>
      <c r="B200" s="3"/>
      <c r="C200" s="3"/>
      <c r="D200" s="3"/>
      <c r="E200" s="3"/>
      <c r="F200" s="3"/>
      <c r="G200" s="3"/>
      <c r="H200" s="3"/>
      <c r="I200" s="3" t="s">
        <v>222</v>
      </c>
      <c r="J200" s="3"/>
      <c r="K200" s="43">
        <v>43921</v>
      </c>
      <c r="L200" s="3"/>
      <c r="M200" s="3" t="s">
        <v>501</v>
      </c>
      <c r="N200" s="3"/>
      <c r="O200" s="3" t="s">
        <v>295</v>
      </c>
      <c r="P200" s="3"/>
      <c r="Q200" s="3" t="s">
        <v>496</v>
      </c>
      <c r="R200" s="3"/>
      <c r="S200" s="3" t="s">
        <v>219</v>
      </c>
      <c r="T200" s="3"/>
      <c r="U200" s="2">
        <v>28.04</v>
      </c>
    </row>
    <row r="201" spans="1:21" x14ac:dyDescent="0.25">
      <c r="A201" s="3"/>
      <c r="B201" s="3"/>
      <c r="C201" s="3"/>
      <c r="D201" s="3"/>
      <c r="E201" s="3"/>
      <c r="F201" s="3"/>
      <c r="G201" s="3"/>
      <c r="H201" s="3"/>
      <c r="I201" s="3" t="s">
        <v>222</v>
      </c>
      <c r="J201" s="3"/>
      <c r="K201" s="43">
        <v>43921</v>
      </c>
      <c r="L201" s="3"/>
      <c r="M201" s="3" t="s">
        <v>500</v>
      </c>
      <c r="N201" s="3"/>
      <c r="O201" s="3"/>
      <c r="P201" s="3"/>
      <c r="Q201" s="3" t="s">
        <v>499</v>
      </c>
      <c r="R201" s="3"/>
      <c r="S201" s="3" t="s">
        <v>219</v>
      </c>
      <c r="T201" s="3"/>
      <c r="U201" s="2">
        <v>0.94</v>
      </c>
    </row>
    <row r="202" spans="1:21" x14ac:dyDescent="0.25">
      <c r="A202" s="3"/>
      <c r="B202" s="3"/>
      <c r="C202" s="3"/>
      <c r="D202" s="3"/>
      <c r="E202" s="3"/>
      <c r="F202" s="3"/>
      <c r="G202" s="3"/>
      <c r="H202" s="3"/>
      <c r="I202" s="3" t="s">
        <v>222</v>
      </c>
      <c r="J202" s="3"/>
      <c r="K202" s="43">
        <v>43951</v>
      </c>
      <c r="L202" s="3"/>
      <c r="M202" s="3" t="s">
        <v>498</v>
      </c>
      <c r="N202" s="3"/>
      <c r="O202" s="3" t="s">
        <v>295</v>
      </c>
      <c r="P202" s="3"/>
      <c r="Q202" s="3" t="s">
        <v>496</v>
      </c>
      <c r="R202" s="3"/>
      <c r="S202" s="3" t="s">
        <v>219</v>
      </c>
      <c r="T202" s="3"/>
      <c r="U202" s="2">
        <v>22.98</v>
      </c>
    </row>
    <row r="203" spans="1:21" x14ac:dyDescent="0.25">
      <c r="A203" s="3"/>
      <c r="B203" s="3"/>
      <c r="C203" s="3"/>
      <c r="D203" s="3"/>
      <c r="E203" s="3"/>
      <c r="F203" s="3"/>
      <c r="G203" s="3"/>
      <c r="H203" s="3"/>
      <c r="I203" s="3" t="s">
        <v>222</v>
      </c>
      <c r="J203" s="3"/>
      <c r="K203" s="43">
        <v>43980</v>
      </c>
      <c r="L203" s="3"/>
      <c r="M203" s="3" t="s">
        <v>497</v>
      </c>
      <c r="N203" s="3"/>
      <c r="O203" s="3" t="s">
        <v>295</v>
      </c>
      <c r="P203" s="3"/>
      <c r="Q203" s="3" t="s">
        <v>496</v>
      </c>
      <c r="R203" s="3"/>
      <c r="S203" s="3" t="s">
        <v>219</v>
      </c>
      <c r="T203" s="3"/>
      <c r="U203" s="2">
        <v>21.75</v>
      </c>
    </row>
    <row r="204" spans="1:21" ht="15.75" thickBot="1" x14ac:dyDescent="0.3">
      <c r="A204" s="3"/>
      <c r="B204" s="3"/>
      <c r="C204" s="3"/>
      <c r="D204" s="3"/>
      <c r="E204" s="3"/>
      <c r="F204" s="3"/>
      <c r="G204" s="3"/>
      <c r="H204" s="3"/>
      <c r="I204" s="3" t="s">
        <v>222</v>
      </c>
      <c r="J204" s="3"/>
      <c r="K204" s="43">
        <v>44012</v>
      </c>
      <c r="L204" s="3"/>
      <c r="M204" s="3" t="s">
        <v>497</v>
      </c>
      <c r="N204" s="3"/>
      <c r="O204" s="3" t="s">
        <v>295</v>
      </c>
      <c r="P204" s="3"/>
      <c r="Q204" s="3" t="s">
        <v>496</v>
      </c>
      <c r="R204" s="3"/>
      <c r="S204" s="3" t="s">
        <v>219</v>
      </c>
      <c r="T204" s="3"/>
      <c r="U204" s="7">
        <v>23.06</v>
      </c>
    </row>
    <row r="205" spans="1:21" x14ac:dyDescent="0.25">
      <c r="A205" s="3"/>
      <c r="B205" s="3"/>
      <c r="C205" s="3"/>
      <c r="D205" s="3"/>
      <c r="E205" s="3"/>
      <c r="F205" s="3" t="s">
        <v>495</v>
      </c>
      <c r="G205" s="3"/>
      <c r="H205" s="3"/>
      <c r="I205" s="3"/>
      <c r="J205" s="3"/>
      <c r="K205" s="43"/>
      <c r="L205" s="3"/>
      <c r="M205" s="3"/>
      <c r="N205" s="3"/>
      <c r="O205" s="3"/>
      <c r="P205" s="3"/>
      <c r="Q205" s="3"/>
      <c r="R205" s="3"/>
      <c r="S205" s="3"/>
      <c r="T205" s="3"/>
      <c r="U205" s="2">
        <f>ROUND(SUM(U189:U204),5)</f>
        <v>457.33</v>
      </c>
    </row>
    <row r="206" spans="1:21" x14ac:dyDescent="0.25">
      <c r="A206" s="1"/>
      <c r="B206" s="1"/>
      <c r="C206" s="1"/>
      <c r="D206" s="1"/>
      <c r="E206" s="1"/>
      <c r="F206" s="1" t="s">
        <v>494</v>
      </c>
      <c r="G206" s="1"/>
      <c r="H206" s="1"/>
      <c r="I206" s="1"/>
      <c r="J206" s="1"/>
      <c r="K206" s="42"/>
      <c r="L206" s="1"/>
      <c r="M206" s="1"/>
      <c r="N206" s="1"/>
      <c r="O206" s="1"/>
      <c r="P206" s="1"/>
      <c r="Q206" s="1"/>
      <c r="R206" s="1"/>
      <c r="S206" s="1"/>
      <c r="T206" s="1"/>
      <c r="U206" s="44"/>
    </row>
    <row r="207" spans="1:21" x14ac:dyDescent="0.25">
      <c r="A207" s="3"/>
      <c r="B207" s="3"/>
      <c r="C207" s="3"/>
      <c r="D207" s="3"/>
      <c r="E207" s="3"/>
      <c r="F207" s="3"/>
      <c r="G207" s="3"/>
      <c r="H207" s="3"/>
      <c r="I207" s="3" t="s">
        <v>222</v>
      </c>
      <c r="J207" s="3"/>
      <c r="K207" s="43">
        <v>43677</v>
      </c>
      <c r="L207" s="3"/>
      <c r="M207" s="3" t="s">
        <v>493</v>
      </c>
      <c r="N207" s="3"/>
      <c r="O207" s="3" t="s">
        <v>295</v>
      </c>
      <c r="P207" s="3"/>
      <c r="Q207" s="3" t="s">
        <v>483</v>
      </c>
      <c r="R207" s="3"/>
      <c r="S207" s="3" t="s">
        <v>219</v>
      </c>
      <c r="T207" s="3"/>
      <c r="U207" s="2">
        <v>1.75</v>
      </c>
    </row>
    <row r="208" spans="1:21" x14ac:dyDescent="0.25">
      <c r="A208" s="3"/>
      <c r="B208" s="3"/>
      <c r="C208" s="3"/>
      <c r="D208" s="3"/>
      <c r="E208" s="3"/>
      <c r="F208" s="3"/>
      <c r="G208" s="3"/>
      <c r="H208" s="3"/>
      <c r="I208" s="3" t="s">
        <v>222</v>
      </c>
      <c r="J208" s="3"/>
      <c r="K208" s="43">
        <v>43708</v>
      </c>
      <c r="L208" s="3"/>
      <c r="M208" s="3" t="s">
        <v>493</v>
      </c>
      <c r="N208" s="3"/>
      <c r="O208" s="3" t="s">
        <v>295</v>
      </c>
      <c r="P208" s="3"/>
      <c r="Q208" s="3" t="s">
        <v>483</v>
      </c>
      <c r="R208" s="3"/>
      <c r="S208" s="3" t="s">
        <v>219</v>
      </c>
      <c r="T208" s="3"/>
      <c r="U208" s="2">
        <v>1.64</v>
      </c>
    </row>
    <row r="209" spans="1:21" x14ac:dyDescent="0.25">
      <c r="A209" s="3"/>
      <c r="B209" s="3"/>
      <c r="C209" s="3"/>
      <c r="D209" s="3"/>
      <c r="E209" s="3"/>
      <c r="F209" s="3"/>
      <c r="G209" s="3"/>
      <c r="H209" s="3"/>
      <c r="I209" s="3" t="s">
        <v>222</v>
      </c>
      <c r="J209" s="3"/>
      <c r="K209" s="43">
        <v>43738</v>
      </c>
      <c r="L209" s="3"/>
      <c r="M209" s="3" t="s">
        <v>493</v>
      </c>
      <c r="N209" s="3"/>
      <c r="O209" s="3" t="s">
        <v>295</v>
      </c>
      <c r="P209" s="3"/>
      <c r="Q209" s="3" t="s">
        <v>483</v>
      </c>
      <c r="R209" s="3"/>
      <c r="S209" s="3" t="s">
        <v>219</v>
      </c>
      <c r="T209" s="3"/>
      <c r="U209" s="2">
        <v>1.9</v>
      </c>
    </row>
    <row r="210" spans="1:21" x14ac:dyDescent="0.25">
      <c r="A210" s="3"/>
      <c r="B210" s="3"/>
      <c r="C210" s="3"/>
      <c r="D210" s="3"/>
      <c r="E210" s="3"/>
      <c r="F210" s="3"/>
      <c r="G210" s="3"/>
      <c r="H210" s="3"/>
      <c r="I210" s="3" t="s">
        <v>222</v>
      </c>
      <c r="J210" s="3"/>
      <c r="K210" s="43">
        <v>43769</v>
      </c>
      <c r="L210" s="3"/>
      <c r="M210" s="3" t="s">
        <v>493</v>
      </c>
      <c r="N210" s="3"/>
      <c r="O210" s="3" t="s">
        <v>295</v>
      </c>
      <c r="P210" s="3"/>
      <c r="Q210" s="3" t="s">
        <v>483</v>
      </c>
      <c r="R210" s="3"/>
      <c r="S210" s="3" t="s">
        <v>219</v>
      </c>
      <c r="T210" s="3"/>
      <c r="U210" s="2">
        <v>1.74</v>
      </c>
    </row>
    <row r="211" spans="1:21" x14ac:dyDescent="0.25">
      <c r="A211" s="3"/>
      <c r="B211" s="3"/>
      <c r="C211" s="3"/>
      <c r="D211" s="3"/>
      <c r="E211" s="3"/>
      <c r="F211" s="3"/>
      <c r="G211" s="3"/>
      <c r="H211" s="3"/>
      <c r="I211" s="3" t="s">
        <v>222</v>
      </c>
      <c r="J211" s="3"/>
      <c r="K211" s="43">
        <v>43799</v>
      </c>
      <c r="L211" s="3"/>
      <c r="M211" s="3" t="s">
        <v>493</v>
      </c>
      <c r="N211" s="3"/>
      <c r="O211" s="3"/>
      <c r="P211" s="3"/>
      <c r="Q211" s="3" t="s">
        <v>483</v>
      </c>
      <c r="R211" s="3"/>
      <c r="S211" s="3" t="s">
        <v>219</v>
      </c>
      <c r="T211" s="3"/>
      <c r="U211" s="2">
        <v>3.77</v>
      </c>
    </row>
    <row r="212" spans="1:21" x14ac:dyDescent="0.25">
      <c r="A212" s="3"/>
      <c r="B212" s="3"/>
      <c r="C212" s="3"/>
      <c r="D212" s="3"/>
      <c r="E212" s="3"/>
      <c r="F212" s="3"/>
      <c r="G212" s="3"/>
      <c r="H212" s="3"/>
      <c r="I212" s="3" t="s">
        <v>222</v>
      </c>
      <c r="J212" s="3"/>
      <c r="K212" s="43">
        <v>43799</v>
      </c>
      <c r="L212" s="3"/>
      <c r="M212" s="3" t="s">
        <v>493</v>
      </c>
      <c r="N212" s="3"/>
      <c r="O212" s="3" t="s">
        <v>295</v>
      </c>
      <c r="P212" s="3"/>
      <c r="Q212" s="3" t="s">
        <v>483</v>
      </c>
      <c r="R212" s="3"/>
      <c r="S212" s="3" t="s">
        <v>219</v>
      </c>
      <c r="T212" s="3"/>
      <c r="U212" s="2">
        <v>1.59</v>
      </c>
    </row>
    <row r="213" spans="1:21" x14ac:dyDescent="0.25">
      <c r="A213" s="3"/>
      <c r="B213" s="3"/>
      <c r="C213" s="3"/>
      <c r="D213" s="3"/>
      <c r="E213" s="3"/>
      <c r="F213" s="3"/>
      <c r="G213" s="3"/>
      <c r="H213" s="3"/>
      <c r="I213" s="3" t="s">
        <v>222</v>
      </c>
      <c r="J213" s="3"/>
      <c r="K213" s="43">
        <v>43830</v>
      </c>
      <c r="L213" s="3"/>
      <c r="M213" s="3" t="s">
        <v>492</v>
      </c>
      <c r="N213" s="3"/>
      <c r="O213" s="3" t="s">
        <v>298</v>
      </c>
      <c r="P213" s="3"/>
      <c r="Q213" s="3" t="s">
        <v>483</v>
      </c>
      <c r="R213" s="3"/>
      <c r="S213" s="3" t="s">
        <v>219</v>
      </c>
      <c r="T213" s="3"/>
      <c r="U213" s="2">
        <v>7.54</v>
      </c>
    </row>
    <row r="214" spans="1:21" x14ac:dyDescent="0.25">
      <c r="A214" s="3"/>
      <c r="B214" s="3"/>
      <c r="C214" s="3"/>
      <c r="D214" s="3"/>
      <c r="E214" s="3"/>
      <c r="F214" s="3"/>
      <c r="G214" s="3"/>
      <c r="H214" s="3"/>
      <c r="I214" s="3" t="s">
        <v>222</v>
      </c>
      <c r="J214" s="3"/>
      <c r="K214" s="43">
        <v>43830</v>
      </c>
      <c r="L214" s="3"/>
      <c r="M214" s="3" t="s">
        <v>492</v>
      </c>
      <c r="N214" s="3"/>
      <c r="O214" s="3" t="s">
        <v>295</v>
      </c>
      <c r="P214" s="3"/>
      <c r="Q214" s="3" t="s">
        <v>483</v>
      </c>
      <c r="R214" s="3"/>
      <c r="S214" s="3" t="s">
        <v>219</v>
      </c>
      <c r="T214" s="3"/>
      <c r="U214" s="2">
        <v>1.66</v>
      </c>
    </row>
    <row r="215" spans="1:21" x14ac:dyDescent="0.25">
      <c r="A215" s="3"/>
      <c r="B215" s="3"/>
      <c r="C215" s="3"/>
      <c r="D215" s="3"/>
      <c r="E215" s="3"/>
      <c r="F215" s="3"/>
      <c r="G215" s="3"/>
      <c r="H215" s="3"/>
      <c r="I215" s="3" t="s">
        <v>222</v>
      </c>
      <c r="J215" s="3"/>
      <c r="K215" s="43">
        <v>43861</v>
      </c>
      <c r="L215" s="3"/>
      <c r="M215" s="3" t="s">
        <v>491</v>
      </c>
      <c r="N215" s="3"/>
      <c r="O215" s="3" t="s">
        <v>295</v>
      </c>
      <c r="P215" s="3"/>
      <c r="Q215" s="3" t="s">
        <v>483</v>
      </c>
      <c r="R215" s="3"/>
      <c r="S215" s="3" t="s">
        <v>219</v>
      </c>
      <c r="T215" s="3"/>
      <c r="U215" s="2">
        <v>1.74</v>
      </c>
    </row>
    <row r="216" spans="1:21" x14ac:dyDescent="0.25">
      <c r="A216" s="3"/>
      <c r="B216" s="3"/>
      <c r="C216" s="3"/>
      <c r="D216" s="3"/>
      <c r="E216" s="3"/>
      <c r="F216" s="3"/>
      <c r="G216" s="3"/>
      <c r="H216" s="3"/>
      <c r="I216" s="3" t="s">
        <v>222</v>
      </c>
      <c r="J216" s="3"/>
      <c r="K216" s="43">
        <v>43889</v>
      </c>
      <c r="L216" s="3"/>
      <c r="M216" s="3" t="s">
        <v>490</v>
      </c>
      <c r="N216" s="3"/>
      <c r="O216" s="3" t="s">
        <v>295</v>
      </c>
      <c r="P216" s="3"/>
      <c r="Q216" s="3" t="s">
        <v>483</v>
      </c>
      <c r="R216" s="3"/>
      <c r="S216" s="3" t="s">
        <v>219</v>
      </c>
      <c r="T216" s="3"/>
      <c r="U216" s="2">
        <v>1.51</v>
      </c>
    </row>
    <row r="217" spans="1:21" x14ac:dyDescent="0.25">
      <c r="A217" s="3"/>
      <c r="B217" s="3"/>
      <c r="C217" s="3"/>
      <c r="D217" s="3"/>
      <c r="E217" s="3"/>
      <c r="F217" s="3"/>
      <c r="G217" s="3"/>
      <c r="H217" s="3"/>
      <c r="I217" s="3" t="s">
        <v>222</v>
      </c>
      <c r="J217" s="3"/>
      <c r="K217" s="43">
        <v>43921</v>
      </c>
      <c r="L217" s="3"/>
      <c r="M217" s="3" t="s">
        <v>489</v>
      </c>
      <c r="N217" s="3"/>
      <c r="O217" s="3" t="s">
        <v>295</v>
      </c>
      <c r="P217" s="3"/>
      <c r="Q217" s="3" t="s">
        <v>483</v>
      </c>
      <c r="R217" s="3"/>
      <c r="S217" s="3" t="s">
        <v>219</v>
      </c>
      <c r="T217" s="3"/>
      <c r="U217" s="2">
        <v>1.66</v>
      </c>
    </row>
    <row r="218" spans="1:21" x14ac:dyDescent="0.25">
      <c r="A218" s="3"/>
      <c r="B218" s="3"/>
      <c r="C218" s="3"/>
      <c r="D218" s="3"/>
      <c r="E218" s="3"/>
      <c r="F218" s="3"/>
      <c r="G218" s="3"/>
      <c r="H218" s="3"/>
      <c r="I218" s="3" t="s">
        <v>222</v>
      </c>
      <c r="J218" s="3"/>
      <c r="K218" s="43">
        <v>43951</v>
      </c>
      <c r="L218" s="3"/>
      <c r="M218" s="3" t="s">
        <v>481</v>
      </c>
      <c r="N218" s="3"/>
      <c r="O218" s="3" t="s">
        <v>295</v>
      </c>
      <c r="P218" s="3"/>
      <c r="Q218" s="3" t="s">
        <v>483</v>
      </c>
      <c r="R218" s="3"/>
      <c r="S218" s="3" t="s">
        <v>219</v>
      </c>
      <c r="T218" s="3"/>
      <c r="U218" s="2">
        <v>1.65</v>
      </c>
    </row>
    <row r="219" spans="1:21" x14ac:dyDescent="0.25">
      <c r="A219" s="3"/>
      <c r="B219" s="3"/>
      <c r="C219" s="3"/>
      <c r="D219" s="3"/>
      <c r="E219" s="3"/>
      <c r="F219" s="3"/>
      <c r="G219" s="3"/>
      <c r="H219" s="3"/>
      <c r="I219" s="3" t="s">
        <v>222</v>
      </c>
      <c r="J219" s="3"/>
      <c r="K219" s="43">
        <v>43980</v>
      </c>
      <c r="L219" s="3"/>
      <c r="M219" s="3" t="s">
        <v>481</v>
      </c>
      <c r="N219" s="3"/>
      <c r="O219" s="3" t="s">
        <v>295</v>
      </c>
      <c r="P219" s="3"/>
      <c r="Q219" s="3" t="s">
        <v>483</v>
      </c>
      <c r="R219" s="3"/>
      <c r="S219" s="3" t="s">
        <v>219</v>
      </c>
      <c r="T219" s="3"/>
      <c r="U219" s="2">
        <v>1.58</v>
      </c>
    </row>
    <row r="220" spans="1:21" x14ac:dyDescent="0.25">
      <c r="A220" s="3"/>
      <c r="B220" s="3"/>
      <c r="C220" s="3"/>
      <c r="D220" s="3"/>
      <c r="E220" s="3"/>
      <c r="F220" s="3"/>
      <c r="G220" s="3"/>
      <c r="H220" s="3"/>
      <c r="I220" s="3" t="s">
        <v>222</v>
      </c>
      <c r="J220" s="3"/>
      <c r="K220" s="43">
        <v>44012</v>
      </c>
      <c r="L220" s="3"/>
      <c r="M220" s="3" t="s">
        <v>489</v>
      </c>
      <c r="N220" s="3"/>
      <c r="O220" s="3" t="s">
        <v>295</v>
      </c>
      <c r="P220" s="3"/>
      <c r="Q220" s="3" t="s">
        <v>483</v>
      </c>
      <c r="R220" s="3"/>
      <c r="S220" s="3" t="s">
        <v>219</v>
      </c>
      <c r="T220" s="3"/>
      <c r="U220" s="2">
        <v>1.66</v>
      </c>
    </row>
    <row r="221" spans="1:21" ht="15.75" thickBot="1" x14ac:dyDescent="0.3">
      <c r="A221" s="3"/>
      <c r="B221" s="3"/>
      <c r="C221" s="3"/>
      <c r="D221" s="3"/>
      <c r="E221" s="3"/>
      <c r="F221" s="3"/>
      <c r="G221" s="3"/>
      <c r="H221" s="3"/>
      <c r="I221" s="3" t="s">
        <v>222</v>
      </c>
      <c r="J221" s="3"/>
      <c r="K221" s="43">
        <v>44012</v>
      </c>
      <c r="L221" s="3"/>
      <c r="M221" s="3" t="s">
        <v>488</v>
      </c>
      <c r="N221" s="3"/>
      <c r="O221" s="3"/>
      <c r="P221" s="3"/>
      <c r="Q221" s="3" t="s">
        <v>487</v>
      </c>
      <c r="R221" s="3"/>
      <c r="S221" s="3" t="s">
        <v>219</v>
      </c>
      <c r="T221" s="3"/>
      <c r="U221" s="7">
        <v>4.8899999999999997</v>
      </c>
    </row>
    <row r="222" spans="1:21" x14ac:dyDescent="0.25">
      <c r="A222" s="3"/>
      <c r="B222" s="3"/>
      <c r="C222" s="3"/>
      <c r="D222" s="3"/>
      <c r="E222" s="3"/>
      <c r="F222" s="3" t="s">
        <v>486</v>
      </c>
      <c r="G222" s="3"/>
      <c r="H222" s="3"/>
      <c r="I222" s="3"/>
      <c r="J222" s="3"/>
      <c r="K222" s="43"/>
      <c r="L222" s="3"/>
      <c r="M222" s="3"/>
      <c r="N222" s="3"/>
      <c r="O222" s="3"/>
      <c r="P222" s="3"/>
      <c r="Q222" s="3"/>
      <c r="R222" s="3"/>
      <c r="S222" s="3"/>
      <c r="T222" s="3"/>
      <c r="U222" s="2">
        <f>ROUND(SUM(U206:U221),5)</f>
        <v>36.28</v>
      </c>
    </row>
    <row r="223" spans="1:21" x14ac:dyDescent="0.25">
      <c r="A223" s="1"/>
      <c r="B223" s="1"/>
      <c r="C223" s="1"/>
      <c r="D223" s="1"/>
      <c r="E223" s="1"/>
      <c r="F223" s="1" t="s">
        <v>485</v>
      </c>
      <c r="G223" s="1"/>
      <c r="H223" s="1"/>
      <c r="I223" s="1"/>
      <c r="J223" s="1"/>
      <c r="K223" s="42"/>
      <c r="L223" s="1"/>
      <c r="M223" s="1"/>
      <c r="N223" s="1"/>
      <c r="O223" s="1"/>
      <c r="P223" s="1"/>
      <c r="Q223" s="1"/>
      <c r="R223" s="1"/>
      <c r="S223" s="1"/>
      <c r="T223" s="1"/>
      <c r="U223" s="44"/>
    </row>
    <row r="224" spans="1:21" x14ac:dyDescent="0.25">
      <c r="A224" s="3"/>
      <c r="B224" s="3"/>
      <c r="C224" s="3"/>
      <c r="D224" s="3"/>
      <c r="E224" s="3"/>
      <c r="F224" s="3"/>
      <c r="G224" s="3"/>
      <c r="H224" s="3"/>
      <c r="I224" s="3" t="s">
        <v>222</v>
      </c>
      <c r="J224" s="3"/>
      <c r="K224" s="43">
        <v>43677</v>
      </c>
      <c r="L224" s="3"/>
      <c r="M224" s="3" t="s">
        <v>484</v>
      </c>
      <c r="N224" s="3"/>
      <c r="O224" s="3" t="s">
        <v>295</v>
      </c>
      <c r="P224" s="3"/>
      <c r="Q224" s="3" t="s">
        <v>483</v>
      </c>
      <c r="R224" s="3"/>
      <c r="S224" s="3" t="s">
        <v>219</v>
      </c>
      <c r="T224" s="3"/>
      <c r="U224" s="2">
        <v>6.52</v>
      </c>
    </row>
    <row r="225" spans="1:21" x14ac:dyDescent="0.25">
      <c r="A225" s="3"/>
      <c r="B225" s="3"/>
      <c r="C225" s="3"/>
      <c r="D225" s="3"/>
      <c r="E225" s="3"/>
      <c r="F225" s="3"/>
      <c r="G225" s="3"/>
      <c r="H225" s="3"/>
      <c r="I225" s="3" t="s">
        <v>222</v>
      </c>
      <c r="J225" s="3"/>
      <c r="K225" s="43">
        <v>43708</v>
      </c>
      <c r="L225" s="3"/>
      <c r="M225" s="3" t="s">
        <v>484</v>
      </c>
      <c r="N225" s="3"/>
      <c r="O225" s="3" t="s">
        <v>295</v>
      </c>
      <c r="P225" s="3"/>
      <c r="Q225" s="3" t="s">
        <v>483</v>
      </c>
      <c r="R225" s="3"/>
      <c r="S225" s="3" t="s">
        <v>219</v>
      </c>
      <c r="T225" s="3"/>
      <c r="U225" s="2">
        <v>6.06</v>
      </c>
    </row>
    <row r="226" spans="1:21" x14ac:dyDescent="0.25">
      <c r="A226" s="3"/>
      <c r="B226" s="3"/>
      <c r="C226" s="3"/>
      <c r="D226" s="3"/>
      <c r="E226" s="3"/>
      <c r="F226" s="3"/>
      <c r="G226" s="3"/>
      <c r="H226" s="3"/>
      <c r="I226" s="3" t="s">
        <v>222</v>
      </c>
      <c r="J226" s="3"/>
      <c r="K226" s="43">
        <v>43738</v>
      </c>
      <c r="L226" s="3"/>
      <c r="M226" s="3" t="s">
        <v>484</v>
      </c>
      <c r="N226" s="3"/>
      <c r="O226" s="3" t="s">
        <v>295</v>
      </c>
      <c r="P226" s="3"/>
      <c r="Q226" s="3" t="s">
        <v>483</v>
      </c>
      <c r="R226" s="3"/>
      <c r="S226" s="3" t="s">
        <v>219</v>
      </c>
      <c r="T226" s="3"/>
      <c r="U226" s="2">
        <v>6.16</v>
      </c>
    </row>
    <row r="227" spans="1:21" x14ac:dyDescent="0.25">
      <c r="A227" s="3"/>
      <c r="B227" s="3"/>
      <c r="C227" s="3"/>
      <c r="D227" s="3"/>
      <c r="E227" s="3"/>
      <c r="F227" s="3"/>
      <c r="G227" s="3"/>
      <c r="H227" s="3"/>
      <c r="I227" s="3" t="s">
        <v>222</v>
      </c>
      <c r="J227" s="3"/>
      <c r="K227" s="43">
        <v>43769</v>
      </c>
      <c r="L227" s="3"/>
      <c r="M227" s="3" t="s">
        <v>484</v>
      </c>
      <c r="N227" s="3"/>
      <c r="O227" s="3" t="s">
        <v>295</v>
      </c>
      <c r="P227" s="3"/>
      <c r="Q227" s="3" t="s">
        <v>483</v>
      </c>
      <c r="R227" s="3"/>
      <c r="S227" s="3" t="s">
        <v>219</v>
      </c>
      <c r="T227" s="3"/>
      <c r="U227" s="2">
        <v>6.44</v>
      </c>
    </row>
    <row r="228" spans="1:21" x14ac:dyDescent="0.25">
      <c r="A228" s="3"/>
      <c r="B228" s="3"/>
      <c r="C228" s="3"/>
      <c r="D228" s="3"/>
      <c r="E228" s="3"/>
      <c r="F228" s="3"/>
      <c r="G228" s="3"/>
      <c r="H228" s="3"/>
      <c r="I228" s="3" t="s">
        <v>222</v>
      </c>
      <c r="J228" s="3"/>
      <c r="K228" s="43">
        <v>43799</v>
      </c>
      <c r="L228" s="3"/>
      <c r="M228" s="3" t="s">
        <v>484</v>
      </c>
      <c r="N228" s="3"/>
      <c r="O228" s="3" t="s">
        <v>295</v>
      </c>
      <c r="P228" s="3"/>
      <c r="Q228" s="3" t="s">
        <v>483</v>
      </c>
      <c r="R228" s="3"/>
      <c r="S228" s="3" t="s">
        <v>219</v>
      </c>
      <c r="T228" s="3"/>
      <c r="U228" s="2">
        <v>5.88</v>
      </c>
    </row>
    <row r="229" spans="1:21" x14ac:dyDescent="0.25">
      <c r="A229" s="3"/>
      <c r="B229" s="3"/>
      <c r="C229" s="3"/>
      <c r="D229" s="3"/>
      <c r="E229" s="3"/>
      <c r="F229" s="3"/>
      <c r="G229" s="3"/>
      <c r="H229" s="3"/>
      <c r="I229" s="3" t="s">
        <v>222</v>
      </c>
      <c r="J229" s="3"/>
      <c r="K229" s="43">
        <v>43830</v>
      </c>
      <c r="L229" s="3"/>
      <c r="M229" s="3" t="s">
        <v>482</v>
      </c>
      <c r="N229" s="3"/>
      <c r="O229" s="3" t="s">
        <v>298</v>
      </c>
      <c r="P229" s="3"/>
      <c r="Q229" s="3" t="s">
        <v>478</v>
      </c>
      <c r="R229" s="3"/>
      <c r="S229" s="3" t="s">
        <v>219</v>
      </c>
      <c r="T229" s="3"/>
      <c r="U229" s="2">
        <v>0</v>
      </c>
    </row>
    <row r="230" spans="1:21" x14ac:dyDescent="0.25">
      <c r="A230" s="3"/>
      <c r="B230" s="3"/>
      <c r="C230" s="3"/>
      <c r="D230" s="3"/>
      <c r="E230" s="3"/>
      <c r="F230" s="3"/>
      <c r="G230" s="3"/>
      <c r="H230" s="3"/>
      <c r="I230" s="3" t="s">
        <v>222</v>
      </c>
      <c r="J230" s="3"/>
      <c r="K230" s="43">
        <v>43830</v>
      </c>
      <c r="L230" s="3"/>
      <c r="M230" s="3" t="s">
        <v>482</v>
      </c>
      <c r="N230" s="3"/>
      <c r="O230" s="3" t="s">
        <v>295</v>
      </c>
      <c r="P230" s="3"/>
      <c r="Q230" s="3" t="s">
        <v>478</v>
      </c>
      <c r="R230" s="3"/>
      <c r="S230" s="3" t="s">
        <v>219</v>
      </c>
      <c r="T230" s="3"/>
      <c r="U230" s="2">
        <v>6.16</v>
      </c>
    </row>
    <row r="231" spans="1:21" x14ac:dyDescent="0.25">
      <c r="A231" s="3"/>
      <c r="B231" s="3"/>
      <c r="C231" s="3"/>
      <c r="D231" s="3"/>
      <c r="E231" s="3"/>
      <c r="F231" s="3"/>
      <c r="G231" s="3"/>
      <c r="H231" s="3"/>
      <c r="I231" s="3" t="s">
        <v>222</v>
      </c>
      <c r="J231" s="3"/>
      <c r="K231" s="43">
        <v>43861</v>
      </c>
      <c r="L231" s="3"/>
      <c r="M231" s="3" t="s">
        <v>479</v>
      </c>
      <c r="N231" s="3"/>
      <c r="O231" s="3" t="s">
        <v>298</v>
      </c>
      <c r="P231" s="3"/>
      <c r="Q231" s="3" t="s">
        <v>478</v>
      </c>
      <c r="R231" s="3"/>
      <c r="S231" s="3" t="s">
        <v>219</v>
      </c>
      <c r="T231" s="3"/>
      <c r="U231" s="2">
        <v>0</v>
      </c>
    </row>
    <row r="232" spans="1:21" x14ac:dyDescent="0.25">
      <c r="A232" s="3"/>
      <c r="B232" s="3"/>
      <c r="C232" s="3"/>
      <c r="D232" s="3"/>
      <c r="E232" s="3"/>
      <c r="F232" s="3"/>
      <c r="G232" s="3"/>
      <c r="H232" s="3"/>
      <c r="I232" s="3" t="s">
        <v>222</v>
      </c>
      <c r="J232" s="3"/>
      <c r="K232" s="43">
        <v>43861</v>
      </c>
      <c r="L232" s="3"/>
      <c r="M232" s="3" t="s">
        <v>479</v>
      </c>
      <c r="N232" s="3"/>
      <c r="O232" s="3" t="s">
        <v>295</v>
      </c>
      <c r="P232" s="3"/>
      <c r="Q232" s="3" t="s">
        <v>478</v>
      </c>
      <c r="R232" s="3"/>
      <c r="S232" s="3" t="s">
        <v>219</v>
      </c>
      <c r="T232" s="3"/>
      <c r="U232" s="2">
        <v>6.44</v>
      </c>
    </row>
    <row r="233" spans="1:21" x14ac:dyDescent="0.25">
      <c r="A233" s="3"/>
      <c r="B233" s="3"/>
      <c r="C233" s="3"/>
      <c r="D233" s="3"/>
      <c r="E233" s="3"/>
      <c r="F233" s="3"/>
      <c r="G233" s="3"/>
      <c r="H233" s="3"/>
      <c r="I233" s="3" t="s">
        <v>222</v>
      </c>
      <c r="J233" s="3"/>
      <c r="K233" s="43">
        <v>43889</v>
      </c>
      <c r="L233" s="3"/>
      <c r="M233" s="3" t="s">
        <v>481</v>
      </c>
      <c r="N233" s="3"/>
      <c r="O233" s="3" t="s">
        <v>298</v>
      </c>
      <c r="P233" s="3"/>
      <c r="Q233" s="3" t="s">
        <v>478</v>
      </c>
      <c r="R233" s="3"/>
      <c r="S233" s="3" t="s">
        <v>219</v>
      </c>
      <c r="T233" s="3"/>
      <c r="U233" s="2">
        <v>0</v>
      </c>
    </row>
    <row r="234" spans="1:21" x14ac:dyDescent="0.25">
      <c r="A234" s="3"/>
      <c r="B234" s="3"/>
      <c r="C234" s="3"/>
      <c r="D234" s="3"/>
      <c r="E234" s="3"/>
      <c r="F234" s="3"/>
      <c r="G234" s="3"/>
      <c r="H234" s="3"/>
      <c r="I234" s="3" t="s">
        <v>222</v>
      </c>
      <c r="J234" s="3"/>
      <c r="K234" s="43">
        <v>43889</v>
      </c>
      <c r="L234" s="3"/>
      <c r="M234" s="3" t="s">
        <v>481</v>
      </c>
      <c r="N234" s="3"/>
      <c r="O234" s="3" t="s">
        <v>295</v>
      </c>
      <c r="P234" s="3"/>
      <c r="Q234" s="3" t="s">
        <v>478</v>
      </c>
      <c r="R234" s="3"/>
      <c r="S234" s="3" t="s">
        <v>219</v>
      </c>
      <c r="T234" s="3"/>
      <c r="U234" s="2">
        <v>5.65</v>
      </c>
    </row>
    <row r="235" spans="1:21" x14ac:dyDescent="0.25">
      <c r="A235" s="3"/>
      <c r="B235" s="3"/>
      <c r="C235" s="3"/>
      <c r="D235" s="3"/>
      <c r="E235" s="3"/>
      <c r="F235" s="3"/>
      <c r="G235" s="3"/>
      <c r="H235" s="3"/>
      <c r="I235" s="3" t="s">
        <v>222</v>
      </c>
      <c r="J235" s="3"/>
      <c r="K235" s="43">
        <v>43921</v>
      </c>
      <c r="L235" s="3"/>
      <c r="M235" s="3" t="s">
        <v>480</v>
      </c>
      <c r="N235" s="3"/>
      <c r="O235" s="3" t="s">
        <v>298</v>
      </c>
      <c r="P235" s="3"/>
      <c r="Q235" s="3" t="s">
        <v>478</v>
      </c>
      <c r="R235" s="3"/>
      <c r="S235" s="3" t="s">
        <v>219</v>
      </c>
      <c r="T235" s="3"/>
      <c r="U235" s="2">
        <v>0</v>
      </c>
    </row>
    <row r="236" spans="1:21" x14ac:dyDescent="0.25">
      <c r="A236" s="3"/>
      <c r="B236" s="3"/>
      <c r="C236" s="3"/>
      <c r="D236" s="3"/>
      <c r="E236" s="3"/>
      <c r="F236" s="3"/>
      <c r="G236" s="3"/>
      <c r="H236" s="3"/>
      <c r="I236" s="3" t="s">
        <v>222</v>
      </c>
      <c r="J236" s="3"/>
      <c r="K236" s="43">
        <v>43921</v>
      </c>
      <c r="L236" s="3"/>
      <c r="M236" s="3" t="s">
        <v>480</v>
      </c>
      <c r="N236" s="3"/>
      <c r="O236" s="3" t="s">
        <v>295</v>
      </c>
      <c r="P236" s="3"/>
      <c r="Q236" s="3" t="s">
        <v>478</v>
      </c>
      <c r="R236" s="3"/>
      <c r="S236" s="3" t="s">
        <v>219</v>
      </c>
      <c r="T236" s="3"/>
      <c r="U236" s="2">
        <v>6.16</v>
      </c>
    </row>
    <row r="237" spans="1:21" x14ac:dyDescent="0.25">
      <c r="A237" s="3"/>
      <c r="B237" s="3"/>
      <c r="C237" s="3"/>
      <c r="D237" s="3"/>
      <c r="E237" s="3"/>
      <c r="F237" s="3"/>
      <c r="G237" s="3"/>
      <c r="H237" s="3"/>
      <c r="I237" s="3" t="s">
        <v>222</v>
      </c>
      <c r="J237" s="3"/>
      <c r="K237" s="43">
        <v>43951</v>
      </c>
      <c r="L237" s="3"/>
      <c r="M237" s="3" t="s">
        <v>479</v>
      </c>
      <c r="N237" s="3"/>
      <c r="O237" s="3" t="s">
        <v>298</v>
      </c>
      <c r="P237" s="3"/>
      <c r="Q237" s="3" t="s">
        <v>478</v>
      </c>
      <c r="R237" s="3"/>
      <c r="S237" s="3" t="s">
        <v>219</v>
      </c>
      <c r="T237" s="3"/>
      <c r="U237" s="2">
        <v>0</v>
      </c>
    </row>
    <row r="238" spans="1:21" x14ac:dyDescent="0.25">
      <c r="A238" s="3"/>
      <c r="B238" s="3"/>
      <c r="C238" s="3"/>
      <c r="D238" s="3"/>
      <c r="E238" s="3"/>
      <c r="F238" s="3"/>
      <c r="G238" s="3"/>
      <c r="H238" s="3"/>
      <c r="I238" s="3" t="s">
        <v>222</v>
      </c>
      <c r="J238" s="3"/>
      <c r="K238" s="43">
        <v>43951</v>
      </c>
      <c r="L238" s="3"/>
      <c r="M238" s="3" t="s">
        <v>479</v>
      </c>
      <c r="N238" s="3"/>
      <c r="O238" s="3" t="s">
        <v>295</v>
      </c>
      <c r="P238" s="3"/>
      <c r="Q238" s="3" t="s">
        <v>478</v>
      </c>
      <c r="R238" s="3"/>
      <c r="S238" s="3" t="s">
        <v>219</v>
      </c>
      <c r="T238" s="3"/>
      <c r="U238" s="2">
        <v>6.16</v>
      </c>
    </row>
    <row r="239" spans="1:21" x14ac:dyDescent="0.25">
      <c r="A239" s="3"/>
      <c r="B239" s="3"/>
      <c r="C239" s="3"/>
      <c r="D239" s="3"/>
      <c r="E239" s="3"/>
      <c r="F239" s="3"/>
      <c r="G239" s="3"/>
      <c r="H239" s="3"/>
      <c r="I239" s="3" t="s">
        <v>222</v>
      </c>
      <c r="J239" s="3"/>
      <c r="K239" s="43">
        <v>43980</v>
      </c>
      <c r="L239" s="3"/>
      <c r="M239" s="3" t="s">
        <v>479</v>
      </c>
      <c r="N239" s="3"/>
      <c r="O239" s="3" t="s">
        <v>295</v>
      </c>
      <c r="P239" s="3"/>
      <c r="Q239" s="3" t="s">
        <v>478</v>
      </c>
      <c r="R239" s="3"/>
      <c r="S239" s="3" t="s">
        <v>219</v>
      </c>
      <c r="T239" s="3"/>
      <c r="U239" s="2">
        <v>5.85</v>
      </c>
    </row>
    <row r="240" spans="1:21" ht="15.75" thickBot="1" x14ac:dyDescent="0.3">
      <c r="A240" s="3"/>
      <c r="B240" s="3"/>
      <c r="C240" s="3"/>
      <c r="D240" s="3"/>
      <c r="E240" s="3"/>
      <c r="F240" s="3"/>
      <c r="G240" s="3"/>
      <c r="H240" s="3"/>
      <c r="I240" s="3" t="s">
        <v>222</v>
      </c>
      <c r="J240" s="3"/>
      <c r="K240" s="43">
        <v>44012</v>
      </c>
      <c r="L240" s="3"/>
      <c r="M240" s="3" t="s">
        <v>479</v>
      </c>
      <c r="N240" s="3"/>
      <c r="O240" s="3" t="s">
        <v>295</v>
      </c>
      <c r="P240" s="3"/>
      <c r="Q240" s="3" t="s">
        <v>478</v>
      </c>
      <c r="R240" s="3"/>
      <c r="S240" s="3" t="s">
        <v>219</v>
      </c>
      <c r="T240" s="3"/>
      <c r="U240" s="4">
        <v>6.16</v>
      </c>
    </row>
    <row r="241" spans="1:21" ht="15.75" thickBot="1" x14ac:dyDescent="0.3">
      <c r="A241" s="3"/>
      <c r="B241" s="3"/>
      <c r="C241" s="3"/>
      <c r="D241" s="3"/>
      <c r="E241" s="3"/>
      <c r="F241" s="3" t="s">
        <v>477</v>
      </c>
      <c r="G241" s="3"/>
      <c r="H241" s="3"/>
      <c r="I241" s="3"/>
      <c r="J241" s="3"/>
      <c r="K241" s="43"/>
      <c r="L241" s="3"/>
      <c r="M241" s="3"/>
      <c r="N241" s="3"/>
      <c r="O241" s="3"/>
      <c r="P241" s="3"/>
      <c r="Q241" s="3"/>
      <c r="R241" s="3"/>
      <c r="S241" s="3"/>
      <c r="T241" s="3"/>
      <c r="U241" s="6">
        <f>ROUND(SUM(U223:U240),5)</f>
        <v>73.64</v>
      </c>
    </row>
    <row r="242" spans="1:21" x14ac:dyDescent="0.25">
      <c r="A242" s="3"/>
      <c r="B242" s="3"/>
      <c r="C242" s="3"/>
      <c r="D242" s="3"/>
      <c r="E242" s="3" t="s">
        <v>476</v>
      </c>
      <c r="F242" s="3"/>
      <c r="G242" s="3"/>
      <c r="H242" s="3"/>
      <c r="I242" s="3"/>
      <c r="J242" s="3"/>
      <c r="K242" s="43"/>
      <c r="L242" s="3"/>
      <c r="M242" s="3"/>
      <c r="N242" s="3"/>
      <c r="O242" s="3"/>
      <c r="P242" s="3"/>
      <c r="Q242" s="3"/>
      <c r="R242" s="3"/>
      <c r="S242" s="3"/>
      <c r="T242" s="3"/>
      <c r="U242" s="2">
        <f>ROUND(U167+U188+U205+U222+U241,5)</f>
        <v>20329.16</v>
      </c>
    </row>
    <row r="243" spans="1:21" x14ac:dyDescent="0.25">
      <c r="A243" s="1"/>
      <c r="B243" s="1"/>
      <c r="C243" s="1"/>
      <c r="D243" s="1"/>
      <c r="E243" s="1" t="s">
        <v>150</v>
      </c>
      <c r="F243" s="1"/>
      <c r="G243" s="1"/>
      <c r="H243" s="1"/>
      <c r="I243" s="1"/>
      <c r="J243" s="1"/>
      <c r="K243" s="42"/>
      <c r="L243" s="1"/>
      <c r="M243" s="1"/>
      <c r="N243" s="1"/>
      <c r="O243" s="1"/>
      <c r="P243" s="1"/>
      <c r="Q243" s="1"/>
      <c r="R243" s="1"/>
      <c r="S243" s="1"/>
      <c r="T243" s="1"/>
      <c r="U243" s="44"/>
    </row>
    <row r="244" spans="1:21" x14ac:dyDescent="0.25">
      <c r="A244" s="3"/>
      <c r="B244" s="3"/>
      <c r="C244" s="3"/>
      <c r="D244" s="3"/>
      <c r="E244" s="3"/>
      <c r="F244" s="3"/>
      <c r="G244" s="3"/>
      <c r="H244" s="3"/>
      <c r="I244" s="3" t="s">
        <v>470</v>
      </c>
      <c r="J244" s="3"/>
      <c r="K244" s="43">
        <v>43159</v>
      </c>
      <c r="L244" s="3"/>
      <c r="M244" s="3"/>
      <c r="N244" s="3"/>
      <c r="O244" s="3"/>
      <c r="P244" s="3"/>
      <c r="Q244" s="3" t="s">
        <v>475</v>
      </c>
      <c r="R244" s="3"/>
      <c r="S244" s="3" t="s">
        <v>219</v>
      </c>
      <c r="T244" s="3"/>
      <c r="U244" s="2">
        <v>61.62</v>
      </c>
    </row>
    <row r="245" spans="1:21" x14ac:dyDescent="0.25">
      <c r="A245" s="3"/>
      <c r="B245" s="3"/>
      <c r="C245" s="3"/>
      <c r="D245" s="3"/>
      <c r="E245" s="3"/>
      <c r="F245" s="3"/>
      <c r="G245" s="3"/>
      <c r="H245" s="3"/>
      <c r="I245" s="3" t="s">
        <v>470</v>
      </c>
      <c r="J245" s="3"/>
      <c r="K245" s="43">
        <v>43159</v>
      </c>
      <c r="L245" s="3"/>
      <c r="M245" s="3"/>
      <c r="N245" s="3"/>
      <c r="O245" s="3"/>
      <c r="P245" s="3"/>
      <c r="Q245" s="3" t="s">
        <v>474</v>
      </c>
      <c r="R245" s="3"/>
      <c r="S245" s="3" t="s">
        <v>219</v>
      </c>
      <c r="T245" s="3"/>
      <c r="U245" s="2">
        <v>18.54</v>
      </c>
    </row>
    <row r="246" spans="1:21" x14ac:dyDescent="0.25">
      <c r="A246" s="3"/>
      <c r="B246" s="3"/>
      <c r="C246" s="3"/>
      <c r="D246" s="3"/>
      <c r="E246" s="3"/>
      <c r="F246" s="3"/>
      <c r="G246" s="3"/>
      <c r="H246" s="3"/>
      <c r="I246" s="3" t="s">
        <v>470</v>
      </c>
      <c r="J246" s="3"/>
      <c r="K246" s="43">
        <v>43190</v>
      </c>
      <c r="L246" s="3"/>
      <c r="M246" s="3"/>
      <c r="N246" s="3"/>
      <c r="O246" s="3"/>
      <c r="P246" s="3"/>
      <c r="Q246" s="3" t="s">
        <v>470</v>
      </c>
      <c r="R246" s="3"/>
      <c r="S246" s="3" t="s">
        <v>219</v>
      </c>
      <c r="T246" s="3"/>
      <c r="U246" s="2">
        <v>60</v>
      </c>
    </row>
    <row r="247" spans="1:21" x14ac:dyDescent="0.25">
      <c r="A247" s="3"/>
      <c r="B247" s="3"/>
      <c r="C247" s="3"/>
      <c r="D247" s="3"/>
      <c r="E247" s="3"/>
      <c r="F247" s="3"/>
      <c r="G247" s="3"/>
      <c r="H247" s="3"/>
      <c r="I247" s="3" t="s">
        <v>470</v>
      </c>
      <c r="J247" s="3"/>
      <c r="K247" s="43">
        <v>43190</v>
      </c>
      <c r="L247" s="3"/>
      <c r="M247" s="3"/>
      <c r="N247" s="3"/>
      <c r="O247" s="3"/>
      <c r="P247" s="3"/>
      <c r="Q247" s="3" t="s">
        <v>473</v>
      </c>
      <c r="R247" s="3"/>
      <c r="S247" s="3" t="s">
        <v>219</v>
      </c>
      <c r="T247" s="3"/>
      <c r="U247" s="2">
        <v>3.75</v>
      </c>
    </row>
    <row r="248" spans="1:21" x14ac:dyDescent="0.25">
      <c r="A248" s="3"/>
      <c r="B248" s="3"/>
      <c r="C248" s="3"/>
      <c r="D248" s="3"/>
      <c r="E248" s="3"/>
      <c r="F248" s="3"/>
      <c r="G248" s="3"/>
      <c r="H248" s="3"/>
      <c r="I248" s="3" t="s">
        <v>470</v>
      </c>
      <c r="J248" s="3"/>
      <c r="K248" s="43">
        <v>43220</v>
      </c>
      <c r="L248" s="3"/>
      <c r="M248" s="3"/>
      <c r="N248" s="3"/>
      <c r="O248" s="3"/>
      <c r="P248" s="3"/>
      <c r="Q248" s="3" t="s">
        <v>472</v>
      </c>
      <c r="R248" s="3"/>
      <c r="S248" s="3" t="s">
        <v>219</v>
      </c>
      <c r="T248" s="3"/>
      <c r="U248" s="2">
        <v>458.25</v>
      </c>
    </row>
    <row r="249" spans="1:21" x14ac:dyDescent="0.25">
      <c r="A249" s="3"/>
      <c r="B249" s="3"/>
      <c r="C249" s="3"/>
      <c r="D249" s="3"/>
      <c r="E249" s="3"/>
      <c r="F249" s="3"/>
      <c r="G249" s="3"/>
      <c r="H249" s="3"/>
      <c r="I249" s="3" t="s">
        <v>470</v>
      </c>
      <c r="J249" s="3"/>
      <c r="K249" s="43">
        <v>43220</v>
      </c>
      <c r="L249" s="3"/>
      <c r="M249" s="3"/>
      <c r="N249" s="3"/>
      <c r="O249" s="3"/>
      <c r="P249" s="3"/>
      <c r="Q249" s="3" t="s">
        <v>471</v>
      </c>
      <c r="R249" s="3"/>
      <c r="S249" s="3" t="s">
        <v>219</v>
      </c>
      <c r="T249" s="3"/>
      <c r="U249" s="2">
        <v>7.33</v>
      </c>
    </row>
    <row r="250" spans="1:21" x14ac:dyDescent="0.25">
      <c r="A250" s="3"/>
      <c r="B250" s="3"/>
      <c r="C250" s="3"/>
      <c r="D250" s="3"/>
      <c r="E250" s="3"/>
      <c r="F250" s="3"/>
      <c r="G250" s="3"/>
      <c r="H250" s="3"/>
      <c r="I250" s="3" t="s">
        <v>470</v>
      </c>
      <c r="J250" s="3"/>
      <c r="K250" s="43">
        <v>43251</v>
      </c>
      <c r="L250" s="3"/>
      <c r="M250" s="3"/>
      <c r="N250" s="3"/>
      <c r="O250" s="3"/>
      <c r="P250" s="3"/>
      <c r="Q250" s="3" t="s">
        <v>470</v>
      </c>
      <c r="R250" s="3"/>
      <c r="S250" s="3" t="s">
        <v>219</v>
      </c>
      <c r="T250" s="3"/>
      <c r="U250" s="2">
        <v>1</v>
      </c>
    </row>
    <row r="251" spans="1:21" ht="15.75" thickBot="1" x14ac:dyDescent="0.3">
      <c r="A251" s="3"/>
      <c r="B251" s="3"/>
      <c r="C251" s="3"/>
      <c r="D251" s="3"/>
      <c r="E251" s="3"/>
      <c r="F251" s="3"/>
      <c r="G251" s="3"/>
      <c r="H251" s="3"/>
      <c r="I251" s="3" t="s">
        <v>470</v>
      </c>
      <c r="J251" s="3"/>
      <c r="K251" s="43">
        <v>43251</v>
      </c>
      <c r="L251" s="3"/>
      <c r="M251" s="3"/>
      <c r="N251" s="3"/>
      <c r="O251" s="3"/>
      <c r="P251" s="3"/>
      <c r="Q251" s="3" t="s">
        <v>470</v>
      </c>
      <c r="R251" s="3"/>
      <c r="S251" s="3" t="s">
        <v>219</v>
      </c>
      <c r="T251" s="3"/>
      <c r="U251" s="7">
        <v>1.87</v>
      </c>
    </row>
    <row r="252" spans="1:21" x14ac:dyDescent="0.25">
      <c r="A252" s="3"/>
      <c r="B252" s="3"/>
      <c r="C252" s="3"/>
      <c r="D252" s="3"/>
      <c r="E252" s="3" t="s">
        <v>469</v>
      </c>
      <c r="F252" s="3"/>
      <c r="G252" s="3"/>
      <c r="H252" s="3"/>
      <c r="I252" s="3"/>
      <c r="J252" s="3"/>
      <c r="K252" s="43"/>
      <c r="L252" s="3"/>
      <c r="M252" s="3"/>
      <c r="N252" s="3"/>
      <c r="O252" s="3"/>
      <c r="P252" s="3"/>
      <c r="Q252" s="3"/>
      <c r="R252" s="3"/>
      <c r="S252" s="3"/>
      <c r="T252" s="3"/>
      <c r="U252" s="2">
        <f>ROUND(SUM(U243:U251),5)</f>
        <v>612.36</v>
      </c>
    </row>
    <row r="253" spans="1:21" x14ac:dyDescent="0.25">
      <c r="A253" s="1"/>
      <c r="B253" s="1"/>
      <c r="C253" s="1"/>
      <c r="D253" s="1"/>
      <c r="E253" s="1" t="s">
        <v>151</v>
      </c>
      <c r="F253" s="1"/>
      <c r="G253" s="1"/>
      <c r="H253" s="1"/>
      <c r="I253" s="1"/>
      <c r="J253" s="1"/>
      <c r="K253" s="42"/>
      <c r="L253" s="1"/>
      <c r="M253" s="1"/>
      <c r="N253" s="1"/>
      <c r="O253" s="1"/>
      <c r="P253" s="1"/>
      <c r="Q253" s="1"/>
      <c r="R253" s="1"/>
      <c r="S253" s="1"/>
      <c r="T253" s="1"/>
      <c r="U253" s="44"/>
    </row>
    <row r="254" spans="1:21" x14ac:dyDescent="0.25">
      <c r="A254" s="3"/>
      <c r="B254" s="3"/>
      <c r="C254" s="3"/>
      <c r="D254" s="3"/>
      <c r="E254" s="3"/>
      <c r="F254" s="3"/>
      <c r="G254" s="3"/>
      <c r="H254" s="3"/>
      <c r="I254" s="3" t="s">
        <v>250</v>
      </c>
      <c r="J254" s="3"/>
      <c r="K254" s="43">
        <v>43220</v>
      </c>
      <c r="L254" s="3"/>
      <c r="M254" s="3" t="s">
        <v>468</v>
      </c>
      <c r="N254" s="3"/>
      <c r="O254" s="3" t="s">
        <v>246</v>
      </c>
      <c r="P254" s="3"/>
      <c r="Q254" s="3"/>
      <c r="R254" s="3"/>
      <c r="S254" s="3" t="s">
        <v>219</v>
      </c>
      <c r="T254" s="3"/>
      <c r="U254" s="2">
        <v>2460.9</v>
      </c>
    </row>
    <row r="255" spans="1:21" x14ac:dyDescent="0.25">
      <c r="A255" s="3"/>
      <c r="B255" s="3"/>
      <c r="C255" s="3"/>
      <c r="D255" s="3"/>
      <c r="E255" s="3"/>
      <c r="F255" s="3"/>
      <c r="G255" s="3"/>
      <c r="H255" s="3"/>
      <c r="I255" s="3" t="s">
        <v>250</v>
      </c>
      <c r="J255" s="3"/>
      <c r="K255" s="43">
        <v>43282</v>
      </c>
      <c r="L255" s="3"/>
      <c r="M255" s="3" t="s">
        <v>327</v>
      </c>
      <c r="N255" s="3"/>
      <c r="O255" s="3" t="s">
        <v>246</v>
      </c>
      <c r="P255" s="3"/>
      <c r="Q255" s="3"/>
      <c r="R255" s="3"/>
      <c r="S255" s="3" t="s">
        <v>219</v>
      </c>
      <c r="T255" s="3"/>
      <c r="U255" s="2">
        <v>1093.97</v>
      </c>
    </row>
    <row r="256" spans="1:21" x14ac:dyDescent="0.25">
      <c r="A256" s="3"/>
      <c r="B256" s="3"/>
      <c r="C256" s="3"/>
      <c r="D256" s="3"/>
      <c r="E256" s="3"/>
      <c r="F256" s="3"/>
      <c r="G256" s="3"/>
      <c r="H256" s="3"/>
      <c r="I256" s="3" t="s">
        <v>250</v>
      </c>
      <c r="J256" s="3"/>
      <c r="K256" s="43">
        <v>43404</v>
      </c>
      <c r="L256" s="3"/>
      <c r="M256" s="3" t="s">
        <v>325</v>
      </c>
      <c r="N256" s="3"/>
      <c r="O256" s="3" t="s">
        <v>246</v>
      </c>
      <c r="P256" s="3"/>
      <c r="Q256" s="3"/>
      <c r="R256" s="3"/>
      <c r="S256" s="3" t="s">
        <v>219</v>
      </c>
      <c r="T256" s="3"/>
      <c r="U256" s="2">
        <v>330</v>
      </c>
    </row>
    <row r="257" spans="1:21" x14ac:dyDescent="0.25">
      <c r="A257" s="3"/>
      <c r="B257" s="3"/>
      <c r="C257" s="3"/>
      <c r="D257" s="3"/>
      <c r="E257" s="3"/>
      <c r="F257" s="3"/>
      <c r="G257" s="3"/>
      <c r="H257" s="3"/>
      <c r="I257" s="3" t="s">
        <v>250</v>
      </c>
      <c r="J257" s="3"/>
      <c r="K257" s="43">
        <v>43496</v>
      </c>
      <c r="L257" s="3"/>
      <c r="M257" s="3" t="s">
        <v>324</v>
      </c>
      <c r="N257" s="3"/>
      <c r="O257" s="3" t="s">
        <v>246</v>
      </c>
      <c r="P257" s="3"/>
      <c r="Q257" s="3"/>
      <c r="R257" s="3"/>
      <c r="S257" s="3" t="s">
        <v>219</v>
      </c>
      <c r="T257" s="3"/>
      <c r="U257" s="2">
        <v>452.95</v>
      </c>
    </row>
    <row r="258" spans="1:21" x14ac:dyDescent="0.25">
      <c r="A258" s="3"/>
      <c r="B258" s="3"/>
      <c r="C258" s="3"/>
      <c r="D258" s="3"/>
      <c r="E258" s="3"/>
      <c r="F258" s="3"/>
      <c r="G258" s="3"/>
      <c r="H258" s="3"/>
      <c r="I258" s="3" t="s">
        <v>250</v>
      </c>
      <c r="J258" s="3"/>
      <c r="K258" s="43">
        <v>43622</v>
      </c>
      <c r="L258" s="3"/>
      <c r="M258" s="3" t="s">
        <v>467</v>
      </c>
      <c r="N258" s="3"/>
      <c r="O258" s="3" t="s">
        <v>246</v>
      </c>
      <c r="P258" s="3"/>
      <c r="Q258" s="3"/>
      <c r="R258" s="3"/>
      <c r="S258" s="3" t="s">
        <v>219</v>
      </c>
      <c r="T258" s="3"/>
      <c r="U258" s="2">
        <v>806</v>
      </c>
    </row>
    <row r="259" spans="1:21" x14ac:dyDescent="0.25">
      <c r="A259" s="3"/>
      <c r="B259" s="3"/>
      <c r="C259" s="3"/>
      <c r="D259" s="3"/>
      <c r="E259" s="3"/>
      <c r="F259" s="3"/>
      <c r="G259" s="3"/>
      <c r="H259" s="3"/>
      <c r="I259" s="3" t="s">
        <v>250</v>
      </c>
      <c r="J259" s="3"/>
      <c r="K259" s="43">
        <v>43677</v>
      </c>
      <c r="L259" s="3"/>
      <c r="M259" s="3" t="s">
        <v>317</v>
      </c>
      <c r="N259" s="3"/>
      <c r="O259" s="3" t="s">
        <v>246</v>
      </c>
      <c r="P259" s="3"/>
      <c r="Q259" s="3"/>
      <c r="R259" s="3"/>
      <c r="S259" s="3" t="s">
        <v>219</v>
      </c>
      <c r="T259" s="3"/>
      <c r="U259" s="2">
        <v>265</v>
      </c>
    </row>
    <row r="260" spans="1:21" x14ac:dyDescent="0.25">
      <c r="A260" s="3"/>
      <c r="B260" s="3"/>
      <c r="C260" s="3"/>
      <c r="D260" s="3"/>
      <c r="E260" s="3"/>
      <c r="F260" s="3"/>
      <c r="G260" s="3"/>
      <c r="H260" s="3"/>
      <c r="I260" s="3" t="s">
        <v>250</v>
      </c>
      <c r="J260" s="3"/>
      <c r="K260" s="43">
        <v>43708</v>
      </c>
      <c r="L260" s="3"/>
      <c r="M260" s="3" t="s">
        <v>316</v>
      </c>
      <c r="N260" s="3"/>
      <c r="O260" s="3" t="s">
        <v>246</v>
      </c>
      <c r="P260" s="3"/>
      <c r="Q260" s="3"/>
      <c r="R260" s="3"/>
      <c r="S260" s="3" t="s">
        <v>219</v>
      </c>
      <c r="T260" s="3"/>
      <c r="U260" s="2">
        <v>238</v>
      </c>
    </row>
    <row r="261" spans="1:21" x14ac:dyDescent="0.25">
      <c r="A261" s="3"/>
      <c r="B261" s="3"/>
      <c r="C261" s="3"/>
      <c r="D261" s="3"/>
      <c r="E261" s="3"/>
      <c r="F261" s="3"/>
      <c r="G261" s="3"/>
      <c r="H261" s="3"/>
      <c r="I261" s="3" t="s">
        <v>250</v>
      </c>
      <c r="J261" s="3"/>
      <c r="K261" s="43">
        <v>43769</v>
      </c>
      <c r="L261" s="3"/>
      <c r="M261" s="3" t="s">
        <v>315</v>
      </c>
      <c r="N261" s="3"/>
      <c r="O261" s="3" t="s">
        <v>246</v>
      </c>
      <c r="P261" s="3"/>
      <c r="Q261" s="3"/>
      <c r="R261" s="3"/>
      <c r="S261" s="3" t="s">
        <v>219</v>
      </c>
      <c r="T261" s="3"/>
      <c r="U261" s="2">
        <v>1223</v>
      </c>
    </row>
    <row r="262" spans="1:21" x14ac:dyDescent="0.25">
      <c r="A262" s="3"/>
      <c r="B262" s="3"/>
      <c r="C262" s="3"/>
      <c r="D262" s="3"/>
      <c r="E262" s="3"/>
      <c r="F262" s="3"/>
      <c r="G262" s="3"/>
      <c r="H262" s="3"/>
      <c r="I262" s="3" t="s">
        <v>250</v>
      </c>
      <c r="J262" s="3"/>
      <c r="K262" s="43">
        <v>43799</v>
      </c>
      <c r="L262" s="3"/>
      <c r="M262" s="3" t="s">
        <v>314</v>
      </c>
      <c r="N262" s="3"/>
      <c r="O262" s="3" t="s">
        <v>246</v>
      </c>
      <c r="P262" s="3"/>
      <c r="Q262" s="3"/>
      <c r="R262" s="3"/>
      <c r="S262" s="3" t="s">
        <v>219</v>
      </c>
      <c r="T262" s="3"/>
      <c r="U262" s="2">
        <v>112.5</v>
      </c>
    </row>
    <row r="263" spans="1:21" x14ac:dyDescent="0.25">
      <c r="A263" s="3"/>
      <c r="B263" s="3"/>
      <c r="C263" s="3"/>
      <c r="D263" s="3"/>
      <c r="E263" s="3"/>
      <c r="F263" s="3"/>
      <c r="G263" s="3"/>
      <c r="H263" s="3"/>
      <c r="I263" s="3" t="s">
        <v>250</v>
      </c>
      <c r="J263" s="3"/>
      <c r="K263" s="43">
        <v>43921</v>
      </c>
      <c r="L263" s="3"/>
      <c r="M263" s="3" t="s">
        <v>290</v>
      </c>
      <c r="N263" s="3"/>
      <c r="O263" s="3" t="s">
        <v>246</v>
      </c>
      <c r="P263" s="3"/>
      <c r="Q263" s="3" t="s">
        <v>454</v>
      </c>
      <c r="R263" s="3"/>
      <c r="S263" s="3" t="s">
        <v>219</v>
      </c>
      <c r="T263" s="3"/>
      <c r="U263" s="2">
        <v>830.9</v>
      </c>
    </row>
    <row r="264" spans="1:21" x14ac:dyDescent="0.25">
      <c r="A264" s="3"/>
      <c r="B264" s="3"/>
      <c r="C264" s="3"/>
      <c r="D264" s="3"/>
      <c r="E264" s="3"/>
      <c r="F264" s="3"/>
      <c r="G264" s="3"/>
      <c r="H264" s="3"/>
      <c r="I264" s="3" t="s">
        <v>250</v>
      </c>
      <c r="J264" s="3"/>
      <c r="K264" s="43">
        <v>43951</v>
      </c>
      <c r="L264" s="3"/>
      <c r="M264" s="3" t="s">
        <v>287</v>
      </c>
      <c r="N264" s="3"/>
      <c r="O264" s="3" t="s">
        <v>246</v>
      </c>
      <c r="P264" s="3"/>
      <c r="Q264" s="3" t="s">
        <v>466</v>
      </c>
      <c r="R264" s="3"/>
      <c r="S264" s="3" t="s">
        <v>219</v>
      </c>
      <c r="T264" s="3"/>
      <c r="U264" s="2">
        <v>810.29</v>
      </c>
    </row>
    <row r="265" spans="1:21" x14ac:dyDescent="0.25">
      <c r="A265" s="3"/>
      <c r="B265" s="3"/>
      <c r="C265" s="3"/>
      <c r="D265" s="3"/>
      <c r="E265" s="3"/>
      <c r="F265" s="3"/>
      <c r="G265" s="3"/>
      <c r="H265" s="3"/>
      <c r="I265" s="3" t="s">
        <v>250</v>
      </c>
      <c r="J265" s="3"/>
      <c r="K265" s="43">
        <v>44043</v>
      </c>
      <c r="L265" s="3"/>
      <c r="M265" s="3" t="s">
        <v>275</v>
      </c>
      <c r="N265" s="3"/>
      <c r="O265" s="3" t="s">
        <v>246</v>
      </c>
      <c r="P265" s="3"/>
      <c r="Q265" s="3" t="s">
        <v>465</v>
      </c>
      <c r="R265" s="3"/>
      <c r="S265" s="3" t="s">
        <v>219</v>
      </c>
      <c r="T265" s="3"/>
      <c r="U265" s="2">
        <v>1583.97</v>
      </c>
    </row>
    <row r="266" spans="1:21" x14ac:dyDescent="0.25">
      <c r="A266" s="3"/>
      <c r="B266" s="3"/>
      <c r="C266" s="3"/>
      <c r="D266" s="3"/>
      <c r="E266" s="3"/>
      <c r="F266" s="3"/>
      <c r="G266" s="3"/>
      <c r="H266" s="3"/>
      <c r="I266" s="3" t="s">
        <v>250</v>
      </c>
      <c r="J266" s="3"/>
      <c r="K266" s="43">
        <v>44074</v>
      </c>
      <c r="L266" s="3"/>
      <c r="M266" s="3" t="s">
        <v>273</v>
      </c>
      <c r="N266" s="3"/>
      <c r="O266" s="3" t="s">
        <v>246</v>
      </c>
      <c r="P266" s="3"/>
      <c r="Q266" s="3" t="s">
        <v>464</v>
      </c>
      <c r="R266" s="3"/>
      <c r="S266" s="3" t="s">
        <v>219</v>
      </c>
      <c r="T266" s="3"/>
      <c r="U266" s="2">
        <v>656.88</v>
      </c>
    </row>
    <row r="267" spans="1:21" x14ac:dyDescent="0.25">
      <c r="A267" s="3"/>
      <c r="B267" s="3"/>
      <c r="C267" s="3"/>
      <c r="D267" s="3"/>
      <c r="E267" s="3"/>
      <c r="F267" s="3"/>
      <c r="G267" s="3"/>
      <c r="H267" s="3"/>
      <c r="I267" s="3" t="s">
        <v>250</v>
      </c>
      <c r="J267" s="3"/>
      <c r="K267" s="43">
        <v>44104</v>
      </c>
      <c r="L267" s="3"/>
      <c r="M267" s="3" t="s">
        <v>271</v>
      </c>
      <c r="N267" s="3"/>
      <c r="O267" s="3" t="s">
        <v>246</v>
      </c>
      <c r="P267" s="3"/>
      <c r="Q267" s="3" t="s">
        <v>463</v>
      </c>
      <c r="R267" s="3"/>
      <c r="S267" s="3" t="s">
        <v>219</v>
      </c>
      <c r="T267" s="3"/>
      <c r="U267" s="2">
        <v>2399.23</v>
      </c>
    </row>
    <row r="268" spans="1:21" x14ac:dyDescent="0.25">
      <c r="A268" s="3"/>
      <c r="B268" s="3"/>
      <c r="C268" s="3"/>
      <c r="D268" s="3"/>
      <c r="E268" s="3"/>
      <c r="F268" s="3"/>
      <c r="G268" s="3"/>
      <c r="H268" s="3"/>
      <c r="I268" s="3" t="s">
        <v>250</v>
      </c>
      <c r="J268" s="3"/>
      <c r="K268" s="43">
        <v>44134</v>
      </c>
      <c r="L268" s="3"/>
      <c r="M268" s="3" t="s">
        <v>269</v>
      </c>
      <c r="N268" s="3"/>
      <c r="O268" s="3" t="s">
        <v>246</v>
      </c>
      <c r="P268" s="3"/>
      <c r="Q268" s="3" t="s">
        <v>462</v>
      </c>
      <c r="R268" s="3"/>
      <c r="S268" s="3" t="s">
        <v>219</v>
      </c>
      <c r="T268" s="3"/>
      <c r="U268" s="2">
        <v>4174.53</v>
      </c>
    </row>
    <row r="269" spans="1:21" x14ac:dyDescent="0.25">
      <c r="A269" s="3"/>
      <c r="B269" s="3"/>
      <c r="C269" s="3"/>
      <c r="D269" s="3"/>
      <c r="E269" s="3"/>
      <c r="F269" s="3"/>
      <c r="G269" s="3"/>
      <c r="H269" s="3"/>
      <c r="I269" s="3" t="s">
        <v>250</v>
      </c>
      <c r="J269" s="3"/>
      <c r="K269" s="43">
        <v>44165</v>
      </c>
      <c r="L269" s="3"/>
      <c r="M269" s="3" t="s">
        <v>267</v>
      </c>
      <c r="N269" s="3"/>
      <c r="O269" s="3" t="s">
        <v>246</v>
      </c>
      <c r="P269" s="3"/>
      <c r="Q269" s="3" t="s">
        <v>461</v>
      </c>
      <c r="R269" s="3"/>
      <c r="S269" s="3" t="s">
        <v>219</v>
      </c>
      <c r="T269" s="3"/>
      <c r="U269" s="2">
        <v>412.5</v>
      </c>
    </row>
    <row r="270" spans="1:21" x14ac:dyDescent="0.25">
      <c r="A270" s="3"/>
      <c r="B270" s="3"/>
      <c r="C270" s="3"/>
      <c r="D270" s="3"/>
      <c r="E270" s="3"/>
      <c r="F270" s="3"/>
      <c r="G270" s="3"/>
      <c r="H270" s="3"/>
      <c r="I270" s="3" t="s">
        <v>460</v>
      </c>
      <c r="J270" s="3"/>
      <c r="K270" s="43">
        <v>44189</v>
      </c>
      <c r="L270" s="3"/>
      <c r="M270" s="3" t="s">
        <v>459</v>
      </c>
      <c r="N270" s="3"/>
      <c r="O270" s="3" t="s">
        <v>246</v>
      </c>
      <c r="P270" s="3"/>
      <c r="Q270" s="3" t="s">
        <v>458</v>
      </c>
      <c r="R270" s="3"/>
      <c r="S270" s="3" t="s">
        <v>219</v>
      </c>
      <c r="T270" s="3"/>
      <c r="U270" s="2">
        <v>-2499.23</v>
      </c>
    </row>
    <row r="271" spans="1:21" x14ac:dyDescent="0.25">
      <c r="A271" s="3"/>
      <c r="B271" s="3"/>
      <c r="C271" s="3"/>
      <c r="D271" s="3"/>
      <c r="E271" s="3"/>
      <c r="F271" s="3"/>
      <c r="G271" s="3"/>
      <c r="H271" s="3"/>
      <c r="I271" s="3" t="s">
        <v>250</v>
      </c>
      <c r="J271" s="3"/>
      <c r="K271" s="43">
        <v>44196</v>
      </c>
      <c r="L271" s="3"/>
      <c r="M271" s="3" t="s">
        <v>264</v>
      </c>
      <c r="N271" s="3"/>
      <c r="O271" s="3" t="s">
        <v>246</v>
      </c>
      <c r="P271" s="3"/>
      <c r="Q271" s="3" t="s">
        <v>457</v>
      </c>
      <c r="R271" s="3"/>
      <c r="S271" s="3" t="s">
        <v>219</v>
      </c>
      <c r="T271" s="3"/>
      <c r="U271" s="2">
        <v>52.5</v>
      </c>
    </row>
    <row r="272" spans="1:21" x14ac:dyDescent="0.25">
      <c r="A272" s="3"/>
      <c r="B272" s="3"/>
      <c r="C272" s="3"/>
      <c r="D272" s="3"/>
      <c r="E272" s="3"/>
      <c r="F272" s="3"/>
      <c r="G272" s="3"/>
      <c r="H272" s="3"/>
      <c r="I272" s="3" t="s">
        <v>250</v>
      </c>
      <c r="J272" s="3"/>
      <c r="K272" s="43">
        <v>44225</v>
      </c>
      <c r="L272" s="3"/>
      <c r="M272" s="3" t="s">
        <v>260</v>
      </c>
      <c r="N272" s="3"/>
      <c r="O272" s="3" t="s">
        <v>246</v>
      </c>
      <c r="P272" s="3"/>
      <c r="Q272" s="3" t="s">
        <v>456</v>
      </c>
      <c r="R272" s="3"/>
      <c r="S272" s="3" t="s">
        <v>219</v>
      </c>
      <c r="T272" s="3"/>
      <c r="U272" s="2">
        <v>860</v>
      </c>
    </row>
    <row r="273" spans="1:21" x14ac:dyDescent="0.25">
      <c r="A273" s="3"/>
      <c r="B273" s="3"/>
      <c r="C273" s="3"/>
      <c r="D273" s="3"/>
      <c r="E273" s="3"/>
      <c r="F273" s="3"/>
      <c r="G273" s="3"/>
      <c r="H273" s="3"/>
      <c r="I273" s="3" t="s">
        <v>250</v>
      </c>
      <c r="J273" s="3"/>
      <c r="K273" s="43">
        <v>44253</v>
      </c>
      <c r="L273" s="3"/>
      <c r="M273" s="3" t="s">
        <v>258</v>
      </c>
      <c r="N273" s="3"/>
      <c r="O273" s="3" t="s">
        <v>246</v>
      </c>
      <c r="P273" s="3"/>
      <c r="Q273" s="3" t="s">
        <v>455</v>
      </c>
      <c r="R273" s="3"/>
      <c r="S273" s="3" t="s">
        <v>219</v>
      </c>
      <c r="T273" s="3"/>
      <c r="U273" s="2">
        <v>257.5</v>
      </c>
    </row>
    <row r="274" spans="1:21" ht="15.75" thickBot="1" x14ac:dyDescent="0.3">
      <c r="A274" s="3"/>
      <c r="B274" s="3"/>
      <c r="C274" s="3"/>
      <c r="D274" s="3"/>
      <c r="E274" s="3"/>
      <c r="F274" s="3"/>
      <c r="G274" s="3"/>
      <c r="H274" s="3"/>
      <c r="I274" s="3" t="s">
        <v>250</v>
      </c>
      <c r="J274" s="3"/>
      <c r="K274" s="43">
        <v>44286</v>
      </c>
      <c r="L274" s="3"/>
      <c r="M274" s="3" t="s">
        <v>256</v>
      </c>
      <c r="N274" s="3"/>
      <c r="O274" s="3" t="s">
        <v>246</v>
      </c>
      <c r="P274" s="3"/>
      <c r="Q274" s="3" t="s">
        <v>454</v>
      </c>
      <c r="R274" s="3"/>
      <c r="S274" s="3" t="s">
        <v>219</v>
      </c>
      <c r="T274" s="3"/>
      <c r="U274" s="7">
        <v>85</v>
      </c>
    </row>
    <row r="275" spans="1:21" x14ac:dyDescent="0.25">
      <c r="A275" s="3"/>
      <c r="B275" s="3"/>
      <c r="C275" s="3"/>
      <c r="D275" s="3"/>
      <c r="E275" s="3" t="s">
        <v>453</v>
      </c>
      <c r="F275" s="3"/>
      <c r="G275" s="3"/>
      <c r="H275" s="3"/>
      <c r="I275" s="3"/>
      <c r="J275" s="3"/>
      <c r="K275" s="43"/>
      <c r="L275" s="3"/>
      <c r="M275" s="3"/>
      <c r="N275" s="3"/>
      <c r="O275" s="3"/>
      <c r="P275" s="3"/>
      <c r="Q275" s="3"/>
      <c r="R275" s="3"/>
      <c r="S275" s="3"/>
      <c r="T275" s="3"/>
      <c r="U275" s="2">
        <f>ROUND(SUM(U253:U274),5)</f>
        <v>16606.39</v>
      </c>
    </row>
    <row r="276" spans="1:21" x14ac:dyDescent="0.25">
      <c r="A276" s="1"/>
      <c r="B276" s="1"/>
      <c r="C276" s="1"/>
      <c r="D276" s="1"/>
      <c r="E276" s="1" t="s">
        <v>152</v>
      </c>
      <c r="F276" s="1"/>
      <c r="G276" s="1"/>
      <c r="H276" s="1"/>
      <c r="I276" s="1"/>
      <c r="J276" s="1"/>
      <c r="K276" s="42"/>
      <c r="L276" s="1"/>
      <c r="M276" s="1"/>
      <c r="N276" s="1"/>
      <c r="O276" s="1"/>
      <c r="P276" s="1"/>
      <c r="Q276" s="1"/>
      <c r="R276" s="1"/>
      <c r="S276" s="1"/>
      <c r="T276" s="1"/>
      <c r="U276" s="44"/>
    </row>
    <row r="277" spans="1:21" x14ac:dyDescent="0.25">
      <c r="A277" s="3"/>
      <c r="B277" s="3"/>
      <c r="C277" s="3"/>
      <c r="D277" s="3"/>
      <c r="E277" s="3"/>
      <c r="F277" s="3"/>
      <c r="G277" s="3"/>
      <c r="H277" s="3"/>
      <c r="I277" s="3" t="s">
        <v>222</v>
      </c>
      <c r="J277" s="3"/>
      <c r="K277" s="43">
        <v>43677</v>
      </c>
      <c r="L277" s="3"/>
      <c r="M277" s="3" t="s">
        <v>452</v>
      </c>
      <c r="N277" s="3"/>
      <c r="O277" s="3"/>
      <c r="P277" s="3"/>
      <c r="Q277" s="3" t="s">
        <v>451</v>
      </c>
      <c r="R277" s="3"/>
      <c r="S277" s="3" t="s">
        <v>219</v>
      </c>
      <c r="T277" s="3"/>
      <c r="U277" s="2">
        <v>3.57</v>
      </c>
    </row>
    <row r="278" spans="1:21" x14ac:dyDescent="0.25">
      <c r="A278" s="3"/>
      <c r="B278" s="3"/>
      <c r="C278" s="3"/>
      <c r="D278" s="3"/>
      <c r="E278" s="3"/>
      <c r="F278" s="3"/>
      <c r="G278" s="3"/>
      <c r="H278" s="3"/>
      <c r="I278" s="3" t="s">
        <v>222</v>
      </c>
      <c r="J278" s="3"/>
      <c r="K278" s="43">
        <v>43677</v>
      </c>
      <c r="L278" s="3"/>
      <c r="M278" s="3" t="s">
        <v>241</v>
      </c>
      <c r="N278" s="3"/>
      <c r="O278" s="3"/>
      <c r="P278" s="3"/>
      <c r="Q278" s="3" t="s">
        <v>228</v>
      </c>
      <c r="R278" s="3"/>
      <c r="S278" s="3" t="s">
        <v>219</v>
      </c>
      <c r="T278" s="3"/>
      <c r="U278" s="2">
        <v>5.66</v>
      </c>
    </row>
    <row r="279" spans="1:21" x14ac:dyDescent="0.25">
      <c r="A279" s="3"/>
      <c r="B279" s="3"/>
      <c r="C279" s="3"/>
      <c r="D279" s="3"/>
      <c r="E279" s="3"/>
      <c r="F279" s="3"/>
      <c r="G279" s="3"/>
      <c r="H279" s="3"/>
      <c r="I279" s="3" t="s">
        <v>222</v>
      </c>
      <c r="J279" s="3"/>
      <c r="K279" s="43">
        <v>43708</v>
      </c>
      <c r="L279" s="3"/>
      <c r="M279" s="3" t="s">
        <v>241</v>
      </c>
      <c r="N279" s="3"/>
      <c r="O279" s="3"/>
      <c r="P279" s="3"/>
      <c r="Q279" s="3" t="s">
        <v>228</v>
      </c>
      <c r="R279" s="3"/>
      <c r="S279" s="3" t="s">
        <v>219</v>
      </c>
      <c r="T279" s="3"/>
      <c r="U279" s="2">
        <v>7.71</v>
      </c>
    </row>
    <row r="280" spans="1:21" x14ac:dyDescent="0.25">
      <c r="A280" s="3"/>
      <c r="B280" s="3"/>
      <c r="C280" s="3"/>
      <c r="D280" s="3"/>
      <c r="E280" s="3"/>
      <c r="F280" s="3"/>
      <c r="G280" s="3"/>
      <c r="H280" s="3"/>
      <c r="I280" s="3" t="s">
        <v>222</v>
      </c>
      <c r="J280" s="3"/>
      <c r="K280" s="43">
        <v>43738</v>
      </c>
      <c r="L280" s="3"/>
      <c r="M280" s="3" t="s">
        <v>244</v>
      </c>
      <c r="N280" s="3"/>
      <c r="O280" s="3"/>
      <c r="P280" s="3"/>
      <c r="Q280" s="3" t="s">
        <v>242</v>
      </c>
      <c r="R280" s="3"/>
      <c r="S280" s="3" t="s">
        <v>219</v>
      </c>
      <c r="T280" s="3"/>
      <c r="U280" s="2">
        <v>12.45</v>
      </c>
    </row>
    <row r="281" spans="1:21" x14ac:dyDescent="0.25">
      <c r="A281" s="3"/>
      <c r="B281" s="3"/>
      <c r="C281" s="3"/>
      <c r="D281" s="3"/>
      <c r="E281" s="3"/>
      <c r="F281" s="3"/>
      <c r="G281" s="3"/>
      <c r="H281" s="3"/>
      <c r="I281" s="3" t="s">
        <v>222</v>
      </c>
      <c r="J281" s="3"/>
      <c r="K281" s="43">
        <v>43738</v>
      </c>
      <c r="L281" s="3"/>
      <c r="M281" s="3" t="s">
        <v>241</v>
      </c>
      <c r="N281" s="3"/>
      <c r="O281" s="3"/>
      <c r="P281" s="3"/>
      <c r="Q281" s="3" t="s">
        <v>228</v>
      </c>
      <c r="R281" s="3"/>
      <c r="S281" s="3" t="s">
        <v>219</v>
      </c>
      <c r="T281" s="3"/>
      <c r="U281" s="2">
        <v>4.09</v>
      </c>
    </row>
    <row r="282" spans="1:21" x14ac:dyDescent="0.25">
      <c r="A282" s="3"/>
      <c r="B282" s="3"/>
      <c r="C282" s="3"/>
      <c r="D282" s="3"/>
      <c r="E282" s="3"/>
      <c r="F282" s="3"/>
      <c r="G282" s="3"/>
      <c r="H282" s="3"/>
      <c r="I282" s="3" t="s">
        <v>250</v>
      </c>
      <c r="J282" s="3"/>
      <c r="K282" s="43">
        <v>43816</v>
      </c>
      <c r="L282" s="3"/>
      <c r="M282" s="3" t="s">
        <v>450</v>
      </c>
      <c r="N282" s="3"/>
      <c r="O282" s="3" t="s">
        <v>429</v>
      </c>
      <c r="P282" s="3"/>
      <c r="Q282" s="3" t="s">
        <v>449</v>
      </c>
      <c r="R282" s="3"/>
      <c r="S282" s="3" t="s">
        <v>219</v>
      </c>
      <c r="T282" s="3"/>
      <c r="U282" s="2">
        <v>32.520000000000003</v>
      </c>
    </row>
    <row r="283" spans="1:21" x14ac:dyDescent="0.25">
      <c r="A283" s="3"/>
      <c r="B283" s="3"/>
      <c r="C283" s="3"/>
      <c r="D283" s="3"/>
      <c r="E283" s="3"/>
      <c r="F283" s="3"/>
      <c r="G283" s="3"/>
      <c r="H283" s="3"/>
      <c r="I283" s="3" t="s">
        <v>222</v>
      </c>
      <c r="J283" s="3"/>
      <c r="K283" s="43">
        <v>43769</v>
      </c>
      <c r="L283" s="3"/>
      <c r="M283" s="3" t="s">
        <v>241</v>
      </c>
      <c r="N283" s="3"/>
      <c r="O283" s="3"/>
      <c r="P283" s="3"/>
      <c r="Q283" s="3" t="s">
        <v>228</v>
      </c>
      <c r="R283" s="3"/>
      <c r="S283" s="3" t="s">
        <v>219</v>
      </c>
      <c r="T283" s="3"/>
      <c r="U283" s="2">
        <v>4.7699999999999996</v>
      </c>
    </row>
    <row r="284" spans="1:21" x14ac:dyDescent="0.25">
      <c r="A284" s="3"/>
      <c r="B284" s="3"/>
      <c r="C284" s="3"/>
      <c r="D284" s="3"/>
      <c r="E284" s="3"/>
      <c r="F284" s="3"/>
      <c r="G284" s="3"/>
      <c r="H284" s="3"/>
      <c r="I284" s="3" t="s">
        <v>222</v>
      </c>
      <c r="J284" s="3"/>
      <c r="K284" s="43">
        <v>43799</v>
      </c>
      <c r="L284" s="3"/>
      <c r="M284" s="3" t="s">
        <v>240</v>
      </c>
      <c r="N284" s="3"/>
      <c r="O284" s="3"/>
      <c r="P284" s="3"/>
      <c r="Q284" s="3" t="s">
        <v>242</v>
      </c>
      <c r="R284" s="3"/>
      <c r="S284" s="3" t="s">
        <v>219</v>
      </c>
      <c r="T284" s="3"/>
      <c r="U284" s="2">
        <v>121.57</v>
      </c>
    </row>
    <row r="285" spans="1:21" x14ac:dyDescent="0.25">
      <c r="A285" s="3"/>
      <c r="B285" s="3"/>
      <c r="C285" s="3"/>
      <c r="D285" s="3"/>
      <c r="E285" s="3"/>
      <c r="F285" s="3"/>
      <c r="G285" s="3"/>
      <c r="H285" s="3"/>
      <c r="I285" s="3" t="s">
        <v>222</v>
      </c>
      <c r="J285" s="3"/>
      <c r="K285" s="43">
        <v>43799</v>
      </c>
      <c r="L285" s="3"/>
      <c r="M285" s="3" t="s">
        <v>241</v>
      </c>
      <c r="N285" s="3"/>
      <c r="O285" s="3"/>
      <c r="P285" s="3"/>
      <c r="Q285" s="3" t="s">
        <v>228</v>
      </c>
      <c r="R285" s="3"/>
      <c r="S285" s="3" t="s">
        <v>219</v>
      </c>
      <c r="T285" s="3"/>
      <c r="U285" s="2">
        <v>6.78</v>
      </c>
    </row>
    <row r="286" spans="1:21" x14ac:dyDescent="0.25">
      <c r="A286" s="3"/>
      <c r="B286" s="3"/>
      <c r="C286" s="3"/>
      <c r="D286" s="3"/>
      <c r="E286" s="3"/>
      <c r="F286" s="3"/>
      <c r="G286" s="3"/>
      <c r="H286" s="3"/>
      <c r="I286" s="3" t="s">
        <v>222</v>
      </c>
      <c r="J286" s="3"/>
      <c r="K286" s="43">
        <v>43830</v>
      </c>
      <c r="L286" s="3"/>
      <c r="M286" s="3" t="s">
        <v>445</v>
      </c>
      <c r="N286" s="3"/>
      <c r="O286" s="3"/>
      <c r="P286" s="3"/>
      <c r="Q286" s="3" t="s">
        <v>448</v>
      </c>
      <c r="R286" s="3"/>
      <c r="S286" s="3" t="s">
        <v>219</v>
      </c>
      <c r="T286" s="3"/>
      <c r="U286" s="2">
        <v>6.64</v>
      </c>
    </row>
    <row r="287" spans="1:21" x14ac:dyDescent="0.25">
      <c r="A287" s="3"/>
      <c r="B287" s="3"/>
      <c r="C287" s="3"/>
      <c r="D287" s="3"/>
      <c r="E287" s="3"/>
      <c r="F287" s="3"/>
      <c r="G287" s="3"/>
      <c r="H287" s="3"/>
      <c r="I287" s="3" t="s">
        <v>384</v>
      </c>
      <c r="J287" s="3"/>
      <c r="K287" s="43">
        <v>43839</v>
      </c>
      <c r="L287" s="3"/>
      <c r="M287" s="3"/>
      <c r="N287" s="3"/>
      <c r="O287" s="3" t="s">
        <v>425</v>
      </c>
      <c r="P287" s="3"/>
      <c r="Q287" s="3" t="s">
        <v>447</v>
      </c>
      <c r="R287" s="3"/>
      <c r="S287" s="3" t="s">
        <v>219</v>
      </c>
      <c r="T287" s="3"/>
      <c r="U287" s="2">
        <v>50</v>
      </c>
    </row>
    <row r="288" spans="1:21" x14ac:dyDescent="0.25">
      <c r="A288" s="3"/>
      <c r="B288" s="3"/>
      <c r="C288" s="3"/>
      <c r="D288" s="3"/>
      <c r="E288" s="3"/>
      <c r="F288" s="3"/>
      <c r="G288" s="3"/>
      <c r="H288" s="3"/>
      <c r="I288" s="3" t="s">
        <v>222</v>
      </c>
      <c r="J288" s="3"/>
      <c r="K288" s="43">
        <v>43861</v>
      </c>
      <c r="L288" s="3"/>
      <c r="M288" s="3" t="s">
        <v>229</v>
      </c>
      <c r="N288" s="3"/>
      <c r="O288" s="3"/>
      <c r="P288" s="3"/>
      <c r="Q288" s="3" t="s">
        <v>228</v>
      </c>
      <c r="R288" s="3"/>
      <c r="S288" s="3" t="s">
        <v>219</v>
      </c>
      <c r="T288" s="3"/>
      <c r="U288" s="2">
        <v>6.24</v>
      </c>
    </row>
    <row r="289" spans="1:21" x14ac:dyDescent="0.25">
      <c r="A289" s="3"/>
      <c r="B289" s="3"/>
      <c r="C289" s="3"/>
      <c r="D289" s="3"/>
      <c r="E289" s="3"/>
      <c r="F289" s="3"/>
      <c r="G289" s="3"/>
      <c r="H289" s="3"/>
      <c r="I289" s="3" t="s">
        <v>222</v>
      </c>
      <c r="J289" s="3"/>
      <c r="K289" s="43">
        <v>43889</v>
      </c>
      <c r="L289" s="3"/>
      <c r="M289" s="3" t="s">
        <v>445</v>
      </c>
      <c r="N289" s="3"/>
      <c r="O289" s="3"/>
      <c r="P289" s="3"/>
      <c r="Q289" s="3" t="s">
        <v>446</v>
      </c>
      <c r="R289" s="3"/>
      <c r="S289" s="3" t="s">
        <v>219</v>
      </c>
      <c r="T289" s="3"/>
      <c r="U289" s="2">
        <v>5.6</v>
      </c>
    </row>
    <row r="290" spans="1:21" ht="15.75" thickBot="1" x14ac:dyDescent="0.3">
      <c r="A290" s="3"/>
      <c r="B290" s="3"/>
      <c r="C290" s="3"/>
      <c r="D290" s="3"/>
      <c r="E290" s="3"/>
      <c r="F290" s="3"/>
      <c r="G290" s="3"/>
      <c r="H290" s="3"/>
      <c r="I290" s="3" t="s">
        <v>222</v>
      </c>
      <c r="J290" s="3"/>
      <c r="K290" s="43">
        <v>43921</v>
      </c>
      <c r="L290" s="3"/>
      <c r="M290" s="3" t="s">
        <v>445</v>
      </c>
      <c r="N290" s="3"/>
      <c r="O290" s="3"/>
      <c r="P290" s="3"/>
      <c r="Q290" s="3" t="s">
        <v>444</v>
      </c>
      <c r="R290" s="3"/>
      <c r="S290" s="3" t="s">
        <v>219</v>
      </c>
      <c r="T290" s="3"/>
      <c r="U290" s="7">
        <v>0.6</v>
      </c>
    </row>
    <row r="291" spans="1:21" x14ac:dyDescent="0.25">
      <c r="A291" s="3"/>
      <c r="B291" s="3"/>
      <c r="C291" s="3"/>
      <c r="D291" s="3"/>
      <c r="E291" s="3" t="s">
        <v>443</v>
      </c>
      <c r="F291" s="3"/>
      <c r="G291" s="3"/>
      <c r="H291" s="3"/>
      <c r="I291" s="3"/>
      <c r="J291" s="3"/>
      <c r="K291" s="43"/>
      <c r="L291" s="3"/>
      <c r="M291" s="3"/>
      <c r="N291" s="3"/>
      <c r="O291" s="3"/>
      <c r="P291" s="3"/>
      <c r="Q291" s="3"/>
      <c r="R291" s="3"/>
      <c r="S291" s="3"/>
      <c r="T291" s="3"/>
      <c r="U291" s="2">
        <f>ROUND(SUM(U276:U290),5)</f>
        <v>268.2</v>
      </c>
    </row>
    <row r="292" spans="1:21" x14ac:dyDescent="0.25">
      <c r="A292" s="1"/>
      <c r="B292" s="1"/>
      <c r="C292" s="1"/>
      <c r="D292" s="1"/>
      <c r="E292" s="1" t="s">
        <v>153</v>
      </c>
      <c r="F292" s="1"/>
      <c r="G292" s="1"/>
      <c r="H292" s="1"/>
      <c r="I292" s="1"/>
      <c r="J292" s="1"/>
      <c r="K292" s="42"/>
      <c r="L292" s="1"/>
      <c r="M292" s="1"/>
      <c r="N292" s="1"/>
      <c r="O292" s="1"/>
      <c r="P292" s="1"/>
      <c r="Q292" s="1"/>
      <c r="R292" s="1"/>
      <c r="S292" s="1"/>
      <c r="T292" s="1"/>
      <c r="U292" s="44"/>
    </row>
    <row r="293" spans="1:21" x14ac:dyDescent="0.25">
      <c r="A293" s="3"/>
      <c r="B293" s="3"/>
      <c r="C293" s="3"/>
      <c r="D293" s="3"/>
      <c r="E293" s="3"/>
      <c r="F293" s="3"/>
      <c r="G293" s="3"/>
      <c r="H293" s="3"/>
      <c r="I293" s="3" t="s">
        <v>222</v>
      </c>
      <c r="J293" s="3"/>
      <c r="K293" s="43">
        <v>43677</v>
      </c>
      <c r="L293" s="3"/>
      <c r="M293" s="3" t="s">
        <v>241</v>
      </c>
      <c r="N293" s="3"/>
      <c r="O293" s="3"/>
      <c r="P293" s="3"/>
      <c r="Q293" s="3" t="s">
        <v>228</v>
      </c>
      <c r="R293" s="3"/>
      <c r="S293" s="3" t="s">
        <v>219</v>
      </c>
      <c r="T293" s="3"/>
      <c r="U293" s="2">
        <v>16.829999999999998</v>
      </c>
    </row>
    <row r="294" spans="1:21" x14ac:dyDescent="0.25">
      <c r="A294" s="3"/>
      <c r="B294" s="3"/>
      <c r="C294" s="3"/>
      <c r="D294" s="3"/>
      <c r="E294" s="3"/>
      <c r="F294" s="3"/>
      <c r="G294" s="3"/>
      <c r="H294" s="3"/>
      <c r="I294" s="3" t="s">
        <v>222</v>
      </c>
      <c r="J294" s="3"/>
      <c r="K294" s="43">
        <v>43708</v>
      </c>
      <c r="L294" s="3"/>
      <c r="M294" s="3" t="s">
        <v>241</v>
      </c>
      <c r="N294" s="3"/>
      <c r="O294" s="3"/>
      <c r="P294" s="3"/>
      <c r="Q294" s="3" t="s">
        <v>228</v>
      </c>
      <c r="R294" s="3"/>
      <c r="S294" s="3" t="s">
        <v>219</v>
      </c>
      <c r="T294" s="3"/>
      <c r="U294" s="2">
        <v>16.829999999999998</v>
      </c>
    </row>
    <row r="295" spans="1:21" x14ac:dyDescent="0.25">
      <c r="A295" s="3"/>
      <c r="B295" s="3"/>
      <c r="C295" s="3"/>
      <c r="D295" s="3"/>
      <c r="E295" s="3"/>
      <c r="F295" s="3"/>
      <c r="G295" s="3"/>
      <c r="H295" s="3"/>
      <c r="I295" s="3" t="s">
        <v>222</v>
      </c>
      <c r="J295" s="3"/>
      <c r="K295" s="43">
        <v>43738</v>
      </c>
      <c r="L295" s="3"/>
      <c r="M295" s="3" t="s">
        <v>241</v>
      </c>
      <c r="N295" s="3"/>
      <c r="O295" s="3"/>
      <c r="P295" s="3"/>
      <c r="Q295" s="3" t="s">
        <v>228</v>
      </c>
      <c r="R295" s="3"/>
      <c r="S295" s="3" t="s">
        <v>219</v>
      </c>
      <c r="T295" s="3"/>
      <c r="U295" s="2">
        <v>23.2</v>
      </c>
    </row>
    <row r="296" spans="1:21" x14ac:dyDescent="0.25">
      <c r="A296" s="3"/>
      <c r="B296" s="3"/>
      <c r="C296" s="3"/>
      <c r="D296" s="3"/>
      <c r="E296" s="3"/>
      <c r="F296" s="3"/>
      <c r="G296" s="3"/>
      <c r="H296" s="3"/>
      <c r="I296" s="3" t="s">
        <v>222</v>
      </c>
      <c r="J296" s="3"/>
      <c r="K296" s="43">
        <v>43769</v>
      </c>
      <c r="L296" s="3"/>
      <c r="M296" s="3" t="s">
        <v>241</v>
      </c>
      <c r="N296" s="3"/>
      <c r="O296" s="3"/>
      <c r="P296" s="3"/>
      <c r="Q296" s="3" t="s">
        <v>228</v>
      </c>
      <c r="R296" s="3"/>
      <c r="S296" s="3" t="s">
        <v>219</v>
      </c>
      <c r="T296" s="3"/>
      <c r="U296" s="2">
        <v>16.89</v>
      </c>
    </row>
    <row r="297" spans="1:21" x14ac:dyDescent="0.25">
      <c r="A297" s="3"/>
      <c r="B297" s="3"/>
      <c r="C297" s="3"/>
      <c r="D297" s="3"/>
      <c r="E297" s="3"/>
      <c r="F297" s="3"/>
      <c r="G297" s="3"/>
      <c r="H297" s="3"/>
      <c r="I297" s="3" t="s">
        <v>222</v>
      </c>
      <c r="J297" s="3"/>
      <c r="K297" s="43">
        <v>43799</v>
      </c>
      <c r="L297" s="3"/>
      <c r="M297" s="3" t="s">
        <v>241</v>
      </c>
      <c r="N297" s="3"/>
      <c r="O297" s="3"/>
      <c r="P297" s="3"/>
      <c r="Q297" s="3" t="s">
        <v>228</v>
      </c>
      <c r="R297" s="3"/>
      <c r="S297" s="3" t="s">
        <v>219</v>
      </c>
      <c r="T297" s="3"/>
      <c r="U297" s="2">
        <v>16.96</v>
      </c>
    </row>
    <row r="298" spans="1:21" x14ac:dyDescent="0.25">
      <c r="A298" s="3"/>
      <c r="B298" s="3"/>
      <c r="C298" s="3"/>
      <c r="D298" s="3"/>
      <c r="E298" s="3"/>
      <c r="F298" s="3"/>
      <c r="G298" s="3"/>
      <c r="H298" s="3"/>
      <c r="I298" s="3" t="s">
        <v>222</v>
      </c>
      <c r="J298" s="3"/>
      <c r="K298" s="43">
        <v>43830</v>
      </c>
      <c r="L298" s="3"/>
      <c r="M298" s="3" t="s">
        <v>442</v>
      </c>
      <c r="N298" s="3"/>
      <c r="O298" s="3"/>
      <c r="P298" s="3"/>
      <c r="Q298" s="3" t="s">
        <v>441</v>
      </c>
      <c r="R298" s="3"/>
      <c r="S298" s="3" t="s">
        <v>219</v>
      </c>
      <c r="T298" s="3"/>
      <c r="U298" s="2">
        <v>17.100000000000001</v>
      </c>
    </row>
    <row r="299" spans="1:21" x14ac:dyDescent="0.25">
      <c r="A299" s="3"/>
      <c r="B299" s="3"/>
      <c r="C299" s="3"/>
      <c r="D299" s="3"/>
      <c r="E299" s="3"/>
      <c r="F299" s="3"/>
      <c r="G299" s="3"/>
      <c r="H299" s="3"/>
      <c r="I299" s="3" t="s">
        <v>222</v>
      </c>
      <c r="J299" s="3"/>
      <c r="K299" s="43">
        <v>43830</v>
      </c>
      <c r="L299" s="3"/>
      <c r="M299" s="3" t="s">
        <v>440</v>
      </c>
      <c r="N299" s="3"/>
      <c r="O299" s="3"/>
      <c r="P299" s="3"/>
      <c r="Q299" s="3" t="s">
        <v>439</v>
      </c>
      <c r="R299" s="3"/>
      <c r="S299" s="3" t="s">
        <v>219</v>
      </c>
      <c r="T299" s="3"/>
      <c r="U299" s="2">
        <v>3.94</v>
      </c>
    </row>
    <row r="300" spans="1:21" x14ac:dyDescent="0.25">
      <c r="A300" s="3"/>
      <c r="B300" s="3"/>
      <c r="C300" s="3"/>
      <c r="D300" s="3"/>
      <c r="E300" s="3"/>
      <c r="F300" s="3"/>
      <c r="G300" s="3"/>
      <c r="H300" s="3"/>
      <c r="I300" s="3" t="s">
        <v>222</v>
      </c>
      <c r="J300" s="3"/>
      <c r="K300" s="43">
        <v>43861</v>
      </c>
      <c r="L300" s="3"/>
      <c r="M300" s="3" t="s">
        <v>229</v>
      </c>
      <c r="N300" s="3"/>
      <c r="O300" s="3"/>
      <c r="P300" s="3"/>
      <c r="Q300" s="3" t="s">
        <v>228</v>
      </c>
      <c r="R300" s="3"/>
      <c r="S300" s="3" t="s">
        <v>219</v>
      </c>
      <c r="T300" s="3"/>
      <c r="U300" s="2">
        <v>14.17</v>
      </c>
    </row>
    <row r="301" spans="1:21" x14ac:dyDescent="0.25">
      <c r="A301" s="3"/>
      <c r="B301" s="3"/>
      <c r="C301" s="3"/>
      <c r="D301" s="3"/>
      <c r="E301" s="3"/>
      <c r="F301" s="3"/>
      <c r="G301" s="3"/>
      <c r="H301" s="3"/>
      <c r="I301" s="3" t="s">
        <v>222</v>
      </c>
      <c r="J301" s="3"/>
      <c r="K301" s="43">
        <v>43889</v>
      </c>
      <c r="L301" s="3"/>
      <c r="M301" s="3" t="s">
        <v>435</v>
      </c>
      <c r="N301" s="3"/>
      <c r="O301" s="3"/>
      <c r="P301" s="3"/>
      <c r="Q301" s="3" t="s">
        <v>437</v>
      </c>
      <c r="R301" s="3"/>
      <c r="S301" s="3" t="s">
        <v>219</v>
      </c>
      <c r="T301" s="3"/>
      <c r="U301" s="2">
        <v>2.1</v>
      </c>
    </row>
    <row r="302" spans="1:21" x14ac:dyDescent="0.25">
      <c r="A302" s="3"/>
      <c r="B302" s="3"/>
      <c r="C302" s="3"/>
      <c r="D302" s="3"/>
      <c r="E302" s="3"/>
      <c r="F302" s="3"/>
      <c r="G302" s="3"/>
      <c r="H302" s="3"/>
      <c r="I302" s="3" t="s">
        <v>222</v>
      </c>
      <c r="J302" s="3"/>
      <c r="K302" s="43">
        <v>43921</v>
      </c>
      <c r="L302" s="3"/>
      <c r="M302" s="3" t="s">
        <v>435</v>
      </c>
      <c r="N302" s="3"/>
      <c r="O302" s="3"/>
      <c r="P302" s="3"/>
      <c r="Q302" s="3" t="s">
        <v>438</v>
      </c>
      <c r="R302" s="3"/>
      <c r="S302" s="3" t="s">
        <v>219</v>
      </c>
      <c r="T302" s="3"/>
      <c r="U302" s="2">
        <v>13.91</v>
      </c>
    </row>
    <row r="303" spans="1:21" x14ac:dyDescent="0.25">
      <c r="A303" s="3"/>
      <c r="B303" s="3"/>
      <c r="C303" s="3"/>
      <c r="D303" s="3"/>
      <c r="E303" s="3"/>
      <c r="F303" s="3"/>
      <c r="G303" s="3"/>
      <c r="H303" s="3"/>
      <c r="I303" s="3" t="s">
        <v>222</v>
      </c>
      <c r="J303" s="3"/>
      <c r="K303" s="43">
        <v>43951</v>
      </c>
      <c r="L303" s="3"/>
      <c r="M303" s="3" t="s">
        <v>435</v>
      </c>
      <c r="N303" s="3"/>
      <c r="O303" s="3"/>
      <c r="P303" s="3"/>
      <c r="Q303" s="3" t="s">
        <v>437</v>
      </c>
      <c r="R303" s="3"/>
      <c r="S303" s="3" t="s">
        <v>219</v>
      </c>
      <c r="T303" s="3"/>
      <c r="U303" s="2">
        <v>7.94</v>
      </c>
    </row>
    <row r="304" spans="1:21" x14ac:dyDescent="0.25">
      <c r="A304" s="3"/>
      <c r="B304" s="3"/>
      <c r="C304" s="3"/>
      <c r="D304" s="3"/>
      <c r="E304" s="3"/>
      <c r="F304" s="3"/>
      <c r="G304" s="3"/>
      <c r="H304" s="3"/>
      <c r="I304" s="3" t="s">
        <v>222</v>
      </c>
      <c r="J304" s="3"/>
      <c r="K304" s="43">
        <v>43980</v>
      </c>
      <c r="L304" s="3"/>
      <c r="M304" s="3" t="s">
        <v>436</v>
      </c>
      <c r="N304" s="3"/>
      <c r="O304" s="3"/>
      <c r="P304" s="3"/>
      <c r="Q304" s="3" t="s">
        <v>434</v>
      </c>
      <c r="R304" s="3"/>
      <c r="S304" s="3" t="s">
        <v>219</v>
      </c>
      <c r="T304" s="3"/>
      <c r="U304" s="2">
        <v>7.57</v>
      </c>
    </row>
    <row r="305" spans="1:21" ht="15.75" thickBot="1" x14ac:dyDescent="0.3">
      <c r="A305" s="3"/>
      <c r="B305" s="3"/>
      <c r="C305" s="3"/>
      <c r="D305" s="3"/>
      <c r="E305" s="3"/>
      <c r="F305" s="3"/>
      <c r="G305" s="3"/>
      <c r="H305" s="3"/>
      <c r="I305" s="3" t="s">
        <v>222</v>
      </c>
      <c r="J305" s="3"/>
      <c r="K305" s="43">
        <v>44012</v>
      </c>
      <c r="L305" s="3"/>
      <c r="M305" s="3" t="s">
        <v>435</v>
      </c>
      <c r="N305" s="3"/>
      <c r="O305" s="3"/>
      <c r="P305" s="3"/>
      <c r="Q305" s="3" t="s">
        <v>434</v>
      </c>
      <c r="R305" s="3"/>
      <c r="S305" s="3" t="s">
        <v>219</v>
      </c>
      <c r="T305" s="3"/>
      <c r="U305" s="7">
        <v>7.56</v>
      </c>
    </row>
    <row r="306" spans="1:21" x14ac:dyDescent="0.25">
      <c r="A306" s="3"/>
      <c r="B306" s="3"/>
      <c r="C306" s="3"/>
      <c r="D306" s="3"/>
      <c r="E306" s="3" t="s">
        <v>433</v>
      </c>
      <c r="F306" s="3"/>
      <c r="G306" s="3"/>
      <c r="H306" s="3"/>
      <c r="I306" s="3"/>
      <c r="J306" s="3"/>
      <c r="K306" s="43"/>
      <c r="L306" s="3"/>
      <c r="M306" s="3"/>
      <c r="N306" s="3"/>
      <c r="O306" s="3"/>
      <c r="P306" s="3"/>
      <c r="Q306" s="3"/>
      <c r="R306" s="3"/>
      <c r="S306" s="3"/>
      <c r="T306" s="3"/>
      <c r="U306" s="2">
        <f>ROUND(SUM(U292:U305),5)</f>
        <v>165</v>
      </c>
    </row>
    <row r="307" spans="1:21" x14ac:dyDescent="0.25">
      <c r="A307" s="1"/>
      <c r="B307" s="1"/>
      <c r="C307" s="1"/>
      <c r="D307" s="1"/>
      <c r="E307" s="1" t="s">
        <v>154</v>
      </c>
      <c r="F307" s="1"/>
      <c r="G307" s="1"/>
      <c r="H307" s="1"/>
      <c r="I307" s="1"/>
      <c r="J307" s="1"/>
      <c r="K307" s="42"/>
      <c r="L307" s="1"/>
      <c r="M307" s="1"/>
      <c r="N307" s="1"/>
      <c r="O307" s="1"/>
      <c r="P307" s="1"/>
      <c r="Q307" s="1"/>
      <c r="R307" s="1"/>
      <c r="S307" s="1"/>
      <c r="T307" s="1"/>
      <c r="U307" s="44"/>
    </row>
    <row r="308" spans="1:21" x14ac:dyDescent="0.25">
      <c r="A308" s="3"/>
      <c r="B308" s="3"/>
      <c r="C308" s="3"/>
      <c r="D308" s="3"/>
      <c r="E308" s="3"/>
      <c r="F308" s="3"/>
      <c r="G308" s="3"/>
      <c r="H308" s="3"/>
      <c r="I308" s="3" t="s">
        <v>384</v>
      </c>
      <c r="J308" s="3"/>
      <c r="K308" s="43">
        <v>43160</v>
      </c>
      <c r="L308" s="3"/>
      <c r="M308" s="3"/>
      <c r="N308" s="3"/>
      <c r="O308" s="3" t="s">
        <v>425</v>
      </c>
      <c r="P308" s="3"/>
      <c r="Q308" s="3" t="s">
        <v>432</v>
      </c>
      <c r="R308" s="3"/>
      <c r="S308" s="3" t="s">
        <v>219</v>
      </c>
      <c r="T308" s="3"/>
      <c r="U308" s="2">
        <v>200</v>
      </c>
    </row>
    <row r="309" spans="1:21" x14ac:dyDescent="0.25">
      <c r="A309" s="3"/>
      <c r="B309" s="3"/>
      <c r="C309" s="3"/>
      <c r="D309" s="3"/>
      <c r="E309" s="3"/>
      <c r="F309" s="3"/>
      <c r="G309" s="3"/>
      <c r="H309" s="3"/>
      <c r="I309" s="3" t="s">
        <v>384</v>
      </c>
      <c r="J309" s="3"/>
      <c r="K309" s="43">
        <v>43167</v>
      </c>
      <c r="L309" s="3"/>
      <c r="M309" s="3"/>
      <c r="N309" s="3"/>
      <c r="O309" s="3" t="s">
        <v>425</v>
      </c>
      <c r="P309" s="3"/>
      <c r="Q309" s="3" t="s">
        <v>432</v>
      </c>
      <c r="R309" s="3"/>
      <c r="S309" s="3" t="s">
        <v>219</v>
      </c>
      <c r="T309" s="3"/>
      <c r="U309" s="2">
        <v>100</v>
      </c>
    </row>
    <row r="310" spans="1:21" x14ac:dyDescent="0.25">
      <c r="A310" s="3"/>
      <c r="B310" s="3"/>
      <c r="C310" s="3"/>
      <c r="D310" s="3"/>
      <c r="E310" s="3"/>
      <c r="F310" s="3"/>
      <c r="G310" s="3"/>
      <c r="H310" s="3"/>
      <c r="I310" s="3" t="s">
        <v>384</v>
      </c>
      <c r="J310" s="3"/>
      <c r="K310" s="43">
        <v>43181</v>
      </c>
      <c r="L310" s="3"/>
      <c r="M310" s="3"/>
      <c r="N310" s="3"/>
      <c r="O310" s="3" t="s">
        <v>425</v>
      </c>
      <c r="P310" s="3"/>
      <c r="Q310" s="3" t="s">
        <v>432</v>
      </c>
      <c r="R310" s="3"/>
      <c r="S310" s="3" t="s">
        <v>219</v>
      </c>
      <c r="T310" s="3"/>
      <c r="U310" s="2">
        <v>200</v>
      </c>
    </row>
    <row r="311" spans="1:21" x14ac:dyDescent="0.25">
      <c r="A311" s="3"/>
      <c r="B311" s="3"/>
      <c r="C311" s="3"/>
      <c r="D311" s="3"/>
      <c r="E311" s="3"/>
      <c r="F311" s="3"/>
      <c r="G311" s="3"/>
      <c r="H311" s="3"/>
      <c r="I311" s="3" t="s">
        <v>250</v>
      </c>
      <c r="J311" s="3"/>
      <c r="K311" s="43">
        <v>43282</v>
      </c>
      <c r="L311" s="3"/>
      <c r="M311" s="3" t="s">
        <v>327</v>
      </c>
      <c r="N311" s="3"/>
      <c r="O311" s="3" t="s">
        <v>246</v>
      </c>
      <c r="P311" s="3"/>
      <c r="Q311" s="3" t="s">
        <v>431</v>
      </c>
      <c r="R311" s="3"/>
      <c r="S311" s="3" t="s">
        <v>219</v>
      </c>
      <c r="T311" s="3"/>
      <c r="U311" s="2">
        <v>3.34</v>
      </c>
    </row>
    <row r="312" spans="1:21" x14ac:dyDescent="0.25">
      <c r="A312" s="3"/>
      <c r="B312" s="3"/>
      <c r="C312" s="3"/>
      <c r="D312" s="3"/>
      <c r="E312" s="3"/>
      <c r="F312" s="3"/>
      <c r="G312" s="3"/>
      <c r="H312" s="3"/>
      <c r="I312" s="3" t="s">
        <v>384</v>
      </c>
      <c r="J312" s="3"/>
      <c r="K312" s="43">
        <v>43403</v>
      </c>
      <c r="L312" s="3"/>
      <c r="M312" s="3"/>
      <c r="N312" s="3"/>
      <c r="O312" s="3" t="s">
        <v>427</v>
      </c>
      <c r="P312" s="3"/>
      <c r="Q312" s="3"/>
      <c r="R312" s="3"/>
      <c r="S312" s="3" t="s">
        <v>219</v>
      </c>
      <c r="T312" s="3"/>
      <c r="U312" s="2">
        <v>38.5</v>
      </c>
    </row>
    <row r="313" spans="1:21" x14ac:dyDescent="0.25">
      <c r="A313" s="3"/>
      <c r="B313" s="3"/>
      <c r="C313" s="3"/>
      <c r="D313" s="3"/>
      <c r="E313" s="3"/>
      <c r="F313" s="3"/>
      <c r="G313" s="3"/>
      <c r="H313" s="3"/>
      <c r="I313" s="3" t="s">
        <v>250</v>
      </c>
      <c r="J313" s="3"/>
      <c r="K313" s="43">
        <v>43496</v>
      </c>
      <c r="L313" s="3"/>
      <c r="M313" s="3" t="s">
        <v>324</v>
      </c>
      <c r="N313" s="3"/>
      <c r="O313" s="3" t="s">
        <v>246</v>
      </c>
      <c r="P313" s="3"/>
      <c r="Q313" s="3"/>
      <c r="R313" s="3"/>
      <c r="S313" s="3" t="s">
        <v>219</v>
      </c>
      <c r="T313" s="3"/>
      <c r="U313" s="2">
        <v>1.76</v>
      </c>
    </row>
    <row r="314" spans="1:21" x14ac:dyDescent="0.25">
      <c r="A314" s="3"/>
      <c r="B314" s="3"/>
      <c r="C314" s="3"/>
      <c r="D314" s="3"/>
      <c r="E314" s="3"/>
      <c r="F314" s="3"/>
      <c r="G314" s="3"/>
      <c r="H314" s="3"/>
      <c r="I314" s="3" t="s">
        <v>250</v>
      </c>
      <c r="J314" s="3"/>
      <c r="K314" s="43">
        <v>43581</v>
      </c>
      <c r="L314" s="3"/>
      <c r="M314" s="3" t="s">
        <v>430</v>
      </c>
      <c r="N314" s="3"/>
      <c r="O314" s="3" t="s">
        <v>429</v>
      </c>
      <c r="P314" s="3"/>
      <c r="Q314" s="3" t="s">
        <v>428</v>
      </c>
      <c r="R314" s="3"/>
      <c r="S314" s="3" t="s">
        <v>219</v>
      </c>
      <c r="T314" s="3"/>
      <c r="U314" s="2">
        <v>40.659999999999997</v>
      </c>
    </row>
    <row r="315" spans="1:21" x14ac:dyDescent="0.25">
      <c r="A315" s="3"/>
      <c r="B315" s="3"/>
      <c r="C315" s="3"/>
      <c r="D315" s="3"/>
      <c r="E315" s="3"/>
      <c r="F315" s="3"/>
      <c r="G315" s="3"/>
      <c r="H315" s="3"/>
      <c r="I315" s="3" t="s">
        <v>384</v>
      </c>
      <c r="J315" s="3"/>
      <c r="K315" s="43">
        <v>43677</v>
      </c>
      <c r="L315" s="3"/>
      <c r="M315" s="3"/>
      <c r="N315" s="3"/>
      <c r="O315" s="3" t="s">
        <v>427</v>
      </c>
      <c r="P315" s="3"/>
      <c r="Q315" s="3"/>
      <c r="R315" s="3"/>
      <c r="S315" s="3" t="s">
        <v>219</v>
      </c>
      <c r="T315" s="3"/>
      <c r="U315" s="2">
        <v>39.869999999999997</v>
      </c>
    </row>
    <row r="316" spans="1:21" x14ac:dyDescent="0.25">
      <c r="A316" s="3"/>
      <c r="B316" s="3"/>
      <c r="C316" s="3"/>
      <c r="D316" s="3"/>
      <c r="E316" s="3"/>
      <c r="F316" s="3"/>
      <c r="G316" s="3"/>
      <c r="H316" s="3"/>
      <c r="I316" s="3" t="s">
        <v>222</v>
      </c>
      <c r="J316" s="3"/>
      <c r="K316" s="43">
        <v>43708</v>
      </c>
      <c r="L316" s="3"/>
      <c r="M316" s="3" t="s">
        <v>241</v>
      </c>
      <c r="N316" s="3"/>
      <c r="O316" s="3"/>
      <c r="P316" s="3"/>
      <c r="Q316" s="3" t="s">
        <v>228</v>
      </c>
      <c r="R316" s="3"/>
      <c r="S316" s="3" t="s">
        <v>219</v>
      </c>
      <c r="T316" s="3"/>
      <c r="U316" s="2">
        <v>5.26</v>
      </c>
    </row>
    <row r="317" spans="1:21" x14ac:dyDescent="0.25">
      <c r="A317" s="3"/>
      <c r="B317" s="3"/>
      <c r="C317" s="3"/>
      <c r="D317" s="3"/>
      <c r="E317" s="3"/>
      <c r="F317" s="3"/>
      <c r="G317" s="3"/>
      <c r="H317" s="3"/>
      <c r="I317" s="3" t="s">
        <v>222</v>
      </c>
      <c r="J317" s="3"/>
      <c r="K317" s="43">
        <v>43738</v>
      </c>
      <c r="L317" s="3"/>
      <c r="M317" s="3" t="s">
        <v>241</v>
      </c>
      <c r="N317" s="3"/>
      <c r="O317" s="3"/>
      <c r="P317" s="3"/>
      <c r="Q317" s="3" t="s">
        <v>228</v>
      </c>
      <c r="R317" s="3"/>
      <c r="S317" s="3" t="s">
        <v>219</v>
      </c>
      <c r="T317" s="3"/>
      <c r="U317" s="2">
        <v>0</v>
      </c>
    </row>
    <row r="318" spans="1:21" x14ac:dyDescent="0.25">
      <c r="A318" s="3"/>
      <c r="B318" s="3"/>
      <c r="C318" s="3"/>
      <c r="D318" s="3"/>
      <c r="E318" s="3"/>
      <c r="F318" s="3"/>
      <c r="G318" s="3"/>
      <c r="H318" s="3"/>
      <c r="I318" s="3" t="s">
        <v>384</v>
      </c>
      <c r="J318" s="3"/>
      <c r="K318" s="43">
        <v>43769</v>
      </c>
      <c r="L318" s="3"/>
      <c r="M318" s="3"/>
      <c r="N318" s="3"/>
      <c r="O318" s="3" t="s">
        <v>427</v>
      </c>
      <c r="P318" s="3"/>
      <c r="Q318" s="3" t="s">
        <v>426</v>
      </c>
      <c r="R318" s="3"/>
      <c r="S318" s="3" t="s">
        <v>219</v>
      </c>
      <c r="T318" s="3"/>
      <c r="U318" s="2">
        <v>21.8</v>
      </c>
    </row>
    <row r="319" spans="1:21" x14ac:dyDescent="0.25">
      <c r="A319" s="3"/>
      <c r="B319" s="3"/>
      <c r="C319" s="3"/>
      <c r="D319" s="3"/>
      <c r="E319" s="3"/>
      <c r="F319" s="3"/>
      <c r="G319" s="3"/>
      <c r="H319" s="3"/>
      <c r="I319" s="3" t="s">
        <v>384</v>
      </c>
      <c r="J319" s="3"/>
      <c r="K319" s="43">
        <v>43778</v>
      </c>
      <c r="L319" s="3"/>
      <c r="M319" s="3"/>
      <c r="N319" s="3"/>
      <c r="O319" s="3" t="s">
        <v>425</v>
      </c>
      <c r="P319" s="3"/>
      <c r="Q319" s="3"/>
      <c r="R319" s="3"/>
      <c r="S319" s="3" t="s">
        <v>219</v>
      </c>
      <c r="T319" s="3"/>
      <c r="U319" s="2">
        <v>25</v>
      </c>
    </row>
    <row r="320" spans="1:21" x14ac:dyDescent="0.25">
      <c r="A320" s="3"/>
      <c r="B320" s="3"/>
      <c r="C320" s="3"/>
      <c r="D320" s="3"/>
      <c r="E320" s="3"/>
      <c r="F320" s="3"/>
      <c r="G320" s="3"/>
      <c r="H320" s="3"/>
      <c r="I320" s="3" t="s">
        <v>384</v>
      </c>
      <c r="J320" s="3"/>
      <c r="K320" s="43">
        <v>43788</v>
      </c>
      <c r="L320" s="3"/>
      <c r="M320" s="3"/>
      <c r="N320" s="3"/>
      <c r="O320" s="3" t="s">
        <v>414</v>
      </c>
      <c r="P320" s="3"/>
      <c r="Q320" s="3"/>
      <c r="R320" s="3"/>
      <c r="S320" s="3" t="s">
        <v>219</v>
      </c>
      <c r="T320" s="3"/>
      <c r="U320" s="2">
        <v>50</v>
      </c>
    </row>
    <row r="321" spans="1:21" x14ac:dyDescent="0.25">
      <c r="A321" s="3"/>
      <c r="B321" s="3"/>
      <c r="C321" s="3"/>
      <c r="D321" s="3"/>
      <c r="E321" s="3"/>
      <c r="F321" s="3"/>
      <c r="G321" s="3"/>
      <c r="H321" s="3"/>
      <c r="I321" s="3" t="s">
        <v>384</v>
      </c>
      <c r="J321" s="3"/>
      <c r="K321" s="43">
        <v>43778</v>
      </c>
      <c r="L321" s="3"/>
      <c r="M321" s="3"/>
      <c r="N321" s="3"/>
      <c r="O321" s="3" t="s">
        <v>414</v>
      </c>
      <c r="P321" s="3"/>
      <c r="Q321" s="3"/>
      <c r="R321" s="3"/>
      <c r="S321" s="3" t="s">
        <v>219</v>
      </c>
      <c r="T321" s="3"/>
      <c r="U321" s="2">
        <v>10</v>
      </c>
    </row>
    <row r="322" spans="1:21" x14ac:dyDescent="0.25">
      <c r="A322" s="3"/>
      <c r="B322" s="3"/>
      <c r="C322" s="3"/>
      <c r="D322" s="3"/>
      <c r="E322" s="3"/>
      <c r="F322" s="3"/>
      <c r="G322" s="3"/>
      <c r="H322" s="3"/>
      <c r="I322" s="3" t="s">
        <v>222</v>
      </c>
      <c r="J322" s="3"/>
      <c r="K322" s="43">
        <v>43769</v>
      </c>
      <c r="L322" s="3"/>
      <c r="M322" s="3" t="s">
        <v>241</v>
      </c>
      <c r="N322" s="3"/>
      <c r="O322" s="3"/>
      <c r="P322" s="3"/>
      <c r="Q322" s="3" t="s">
        <v>228</v>
      </c>
      <c r="R322" s="3"/>
      <c r="S322" s="3" t="s">
        <v>219</v>
      </c>
      <c r="T322" s="3"/>
      <c r="U322" s="2">
        <v>5.26</v>
      </c>
    </row>
    <row r="323" spans="1:21" x14ac:dyDescent="0.25">
      <c r="A323" s="3"/>
      <c r="B323" s="3"/>
      <c r="C323" s="3"/>
      <c r="D323" s="3"/>
      <c r="E323" s="3"/>
      <c r="F323" s="3"/>
      <c r="G323" s="3"/>
      <c r="H323" s="3"/>
      <c r="I323" s="3" t="s">
        <v>222</v>
      </c>
      <c r="J323" s="3"/>
      <c r="K323" s="43">
        <v>43799</v>
      </c>
      <c r="L323" s="3"/>
      <c r="M323" s="3" t="s">
        <v>241</v>
      </c>
      <c r="N323" s="3"/>
      <c r="O323" s="3"/>
      <c r="P323" s="3"/>
      <c r="Q323" s="3" t="s">
        <v>228</v>
      </c>
      <c r="R323" s="3"/>
      <c r="S323" s="3" t="s">
        <v>219</v>
      </c>
      <c r="T323" s="3"/>
      <c r="U323" s="2">
        <v>0</v>
      </c>
    </row>
    <row r="324" spans="1:21" x14ac:dyDescent="0.25">
      <c r="A324" s="3"/>
      <c r="B324" s="3"/>
      <c r="C324" s="3"/>
      <c r="D324" s="3"/>
      <c r="E324" s="3"/>
      <c r="F324" s="3"/>
      <c r="G324" s="3"/>
      <c r="H324" s="3"/>
      <c r="I324" s="3" t="s">
        <v>384</v>
      </c>
      <c r="J324" s="3"/>
      <c r="K324" s="43">
        <v>43802</v>
      </c>
      <c r="L324" s="3"/>
      <c r="M324" s="3"/>
      <c r="N324" s="3"/>
      <c r="O324" s="3" t="s">
        <v>414</v>
      </c>
      <c r="P324" s="3"/>
      <c r="Q324" s="3" t="s">
        <v>424</v>
      </c>
      <c r="R324" s="3"/>
      <c r="S324" s="3" t="s">
        <v>219</v>
      </c>
      <c r="T324" s="3"/>
      <c r="U324" s="2">
        <v>50</v>
      </c>
    </row>
    <row r="325" spans="1:21" x14ac:dyDescent="0.25">
      <c r="A325" s="3"/>
      <c r="B325" s="3"/>
      <c r="C325" s="3"/>
      <c r="D325" s="3"/>
      <c r="E325" s="3"/>
      <c r="F325" s="3"/>
      <c r="G325" s="3"/>
      <c r="H325" s="3"/>
      <c r="I325" s="3" t="s">
        <v>384</v>
      </c>
      <c r="J325" s="3"/>
      <c r="K325" s="43">
        <v>43822</v>
      </c>
      <c r="L325" s="3"/>
      <c r="M325" s="3"/>
      <c r="N325" s="3"/>
      <c r="O325" s="3" t="s">
        <v>414</v>
      </c>
      <c r="P325" s="3"/>
      <c r="Q325" s="3" t="s">
        <v>416</v>
      </c>
      <c r="R325" s="3"/>
      <c r="S325" s="3" t="s">
        <v>219</v>
      </c>
      <c r="T325" s="3"/>
      <c r="U325" s="2">
        <v>17.989999999999998</v>
      </c>
    </row>
    <row r="326" spans="1:21" x14ac:dyDescent="0.25">
      <c r="A326" s="3"/>
      <c r="B326" s="3"/>
      <c r="C326" s="3"/>
      <c r="D326" s="3"/>
      <c r="E326" s="3"/>
      <c r="F326" s="3"/>
      <c r="G326" s="3"/>
      <c r="H326" s="3"/>
      <c r="I326" s="3" t="s">
        <v>384</v>
      </c>
      <c r="J326" s="3"/>
      <c r="K326" s="43">
        <v>43838</v>
      </c>
      <c r="L326" s="3"/>
      <c r="M326" s="3"/>
      <c r="N326" s="3"/>
      <c r="O326" s="3" t="s">
        <v>414</v>
      </c>
      <c r="P326" s="3"/>
      <c r="Q326" s="3" t="s">
        <v>416</v>
      </c>
      <c r="R326" s="3"/>
      <c r="S326" s="3" t="s">
        <v>219</v>
      </c>
      <c r="T326" s="3"/>
      <c r="U326" s="2">
        <v>17.989999999999998</v>
      </c>
    </row>
    <row r="327" spans="1:21" x14ac:dyDescent="0.25">
      <c r="A327" s="3"/>
      <c r="B327" s="3"/>
      <c r="C327" s="3"/>
      <c r="D327" s="3"/>
      <c r="E327" s="3"/>
      <c r="F327" s="3"/>
      <c r="G327" s="3"/>
      <c r="H327" s="3"/>
      <c r="I327" s="3" t="s">
        <v>384</v>
      </c>
      <c r="J327" s="3"/>
      <c r="K327" s="43">
        <v>43853</v>
      </c>
      <c r="L327" s="3"/>
      <c r="M327" s="3"/>
      <c r="N327" s="3"/>
      <c r="O327" s="3" t="s">
        <v>414</v>
      </c>
      <c r="P327" s="3"/>
      <c r="Q327" s="3" t="s">
        <v>416</v>
      </c>
      <c r="R327" s="3"/>
      <c r="S327" s="3" t="s">
        <v>219</v>
      </c>
      <c r="T327" s="3"/>
      <c r="U327" s="2">
        <v>17.989999999999998</v>
      </c>
    </row>
    <row r="328" spans="1:21" x14ac:dyDescent="0.25">
      <c r="A328" s="3"/>
      <c r="B328" s="3"/>
      <c r="C328" s="3"/>
      <c r="D328" s="3"/>
      <c r="E328" s="3"/>
      <c r="F328" s="3"/>
      <c r="G328" s="3"/>
      <c r="H328" s="3"/>
      <c r="I328" s="3" t="s">
        <v>222</v>
      </c>
      <c r="J328" s="3"/>
      <c r="K328" s="43">
        <v>43861</v>
      </c>
      <c r="L328" s="3"/>
      <c r="M328" s="3" t="s">
        <v>229</v>
      </c>
      <c r="N328" s="3"/>
      <c r="O328" s="3"/>
      <c r="P328" s="3"/>
      <c r="Q328" s="3" t="s">
        <v>228</v>
      </c>
      <c r="R328" s="3"/>
      <c r="S328" s="3" t="s">
        <v>219</v>
      </c>
      <c r="T328" s="3"/>
      <c r="U328" s="2">
        <v>0</v>
      </c>
    </row>
    <row r="329" spans="1:21" x14ac:dyDescent="0.25">
      <c r="A329" s="3"/>
      <c r="B329" s="3"/>
      <c r="C329" s="3"/>
      <c r="D329" s="3"/>
      <c r="E329" s="3"/>
      <c r="F329" s="3"/>
      <c r="G329" s="3"/>
      <c r="H329" s="3"/>
      <c r="I329" s="3" t="s">
        <v>384</v>
      </c>
      <c r="J329" s="3"/>
      <c r="K329" s="43">
        <v>43865</v>
      </c>
      <c r="L329" s="3"/>
      <c r="M329" s="3"/>
      <c r="N329" s="3"/>
      <c r="O329" s="3" t="s">
        <v>423</v>
      </c>
      <c r="P329" s="3"/>
      <c r="Q329" s="3" t="s">
        <v>422</v>
      </c>
      <c r="R329" s="3"/>
      <c r="S329" s="3" t="s">
        <v>219</v>
      </c>
      <c r="T329" s="3"/>
      <c r="U329" s="2">
        <v>50</v>
      </c>
    </row>
    <row r="330" spans="1:21" x14ac:dyDescent="0.25">
      <c r="A330" s="3"/>
      <c r="B330" s="3"/>
      <c r="C330" s="3"/>
      <c r="D330" s="3"/>
      <c r="E330" s="3"/>
      <c r="F330" s="3"/>
      <c r="G330" s="3"/>
      <c r="H330" s="3"/>
      <c r="I330" s="3" t="s">
        <v>384</v>
      </c>
      <c r="J330" s="3"/>
      <c r="K330" s="43">
        <v>43869</v>
      </c>
      <c r="L330" s="3"/>
      <c r="M330" s="3"/>
      <c r="N330" s="3"/>
      <c r="O330" s="3" t="s">
        <v>414</v>
      </c>
      <c r="P330" s="3"/>
      <c r="Q330" s="3" t="s">
        <v>416</v>
      </c>
      <c r="R330" s="3"/>
      <c r="S330" s="3" t="s">
        <v>219</v>
      </c>
      <c r="T330" s="3"/>
      <c r="U330" s="2">
        <v>17.989999999999998</v>
      </c>
    </row>
    <row r="331" spans="1:21" x14ac:dyDescent="0.25">
      <c r="A331" s="3"/>
      <c r="B331" s="3"/>
      <c r="C331" s="3"/>
      <c r="D331" s="3"/>
      <c r="E331" s="3"/>
      <c r="F331" s="3"/>
      <c r="G331" s="3"/>
      <c r="H331" s="3"/>
      <c r="I331" s="3" t="s">
        <v>222</v>
      </c>
      <c r="J331" s="3"/>
      <c r="K331" s="43">
        <v>43889</v>
      </c>
      <c r="L331" s="3"/>
      <c r="M331" s="3" t="s">
        <v>415</v>
      </c>
      <c r="N331" s="3"/>
      <c r="O331" s="3"/>
      <c r="P331" s="3"/>
      <c r="Q331" s="3" t="s">
        <v>421</v>
      </c>
      <c r="R331" s="3"/>
      <c r="S331" s="3" t="s">
        <v>219</v>
      </c>
      <c r="T331" s="3"/>
      <c r="U331" s="2">
        <v>2.67</v>
      </c>
    </row>
    <row r="332" spans="1:21" x14ac:dyDescent="0.25">
      <c r="A332" s="3"/>
      <c r="B332" s="3"/>
      <c r="C332" s="3"/>
      <c r="D332" s="3"/>
      <c r="E332" s="3"/>
      <c r="F332" s="3"/>
      <c r="G332" s="3"/>
      <c r="H332" s="3"/>
      <c r="I332" s="3" t="s">
        <v>384</v>
      </c>
      <c r="J332" s="3"/>
      <c r="K332" s="43">
        <v>43898</v>
      </c>
      <c r="L332" s="3"/>
      <c r="M332" s="3"/>
      <c r="N332" s="3"/>
      <c r="O332" s="3" t="s">
        <v>414</v>
      </c>
      <c r="P332" s="3"/>
      <c r="Q332" s="3" t="s">
        <v>416</v>
      </c>
      <c r="R332" s="3"/>
      <c r="S332" s="3" t="s">
        <v>219</v>
      </c>
      <c r="T332" s="3"/>
      <c r="U332" s="2">
        <v>17.989999999999998</v>
      </c>
    </row>
    <row r="333" spans="1:21" x14ac:dyDescent="0.25">
      <c r="A333" s="3"/>
      <c r="B333" s="3"/>
      <c r="C333" s="3"/>
      <c r="D333" s="3"/>
      <c r="E333" s="3"/>
      <c r="F333" s="3"/>
      <c r="G333" s="3"/>
      <c r="H333" s="3"/>
      <c r="I333" s="3" t="s">
        <v>222</v>
      </c>
      <c r="J333" s="3"/>
      <c r="K333" s="43">
        <v>43921</v>
      </c>
      <c r="L333" s="3"/>
      <c r="M333" s="3" t="s">
        <v>415</v>
      </c>
      <c r="N333" s="3"/>
      <c r="O333" s="3"/>
      <c r="P333" s="3"/>
      <c r="Q333" s="3" t="s">
        <v>420</v>
      </c>
      <c r="R333" s="3"/>
      <c r="S333" s="3" t="s">
        <v>219</v>
      </c>
      <c r="T333" s="3"/>
      <c r="U333" s="2">
        <v>0.22</v>
      </c>
    </row>
    <row r="334" spans="1:21" x14ac:dyDescent="0.25">
      <c r="A334" s="3"/>
      <c r="B334" s="3"/>
      <c r="C334" s="3"/>
      <c r="D334" s="3"/>
      <c r="E334" s="3"/>
      <c r="F334" s="3"/>
      <c r="G334" s="3"/>
      <c r="H334" s="3"/>
      <c r="I334" s="3" t="s">
        <v>384</v>
      </c>
      <c r="J334" s="3"/>
      <c r="K334" s="43">
        <v>43930</v>
      </c>
      <c r="L334" s="3"/>
      <c r="M334" s="3"/>
      <c r="N334" s="3"/>
      <c r="O334" s="3" t="s">
        <v>414</v>
      </c>
      <c r="P334" s="3"/>
      <c r="Q334" s="3" t="s">
        <v>416</v>
      </c>
      <c r="R334" s="3"/>
      <c r="S334" s="3" t="s">
        <v>219</v>
      </c>
      <c r="T334" s="3"/>
      <c r="U334" s="2">
        <v>17.989999999999998</v>
      </c>
    </row>
    <row r="335" spans="1:21" x14ac:dyDescent="0.25">
      <c r="A335" s="3"/>
      <c r="B335" s="3"/>
      <c r="C335" s="3"/>
      <c r="D335" s="3"/>
      <c r="E335" s="3"/>
      <c r="F335" s="3"/>
      <c r="G335" s="3"/>
      <c r="H335" s="3"/>
      <c r="I335" s="3" t="s">
        <v>222</v>
      </c>
      <c r="J335" s="3"/>
      <c r="K335" s="43">
        <v>43951</v>
      </c>
      <c r="L335" s="3"/>
      <c r="M335" s="3" t="s">
        <v>415</v>
      </c>
      <c r="N335" s="3"/>
      <c r="O335" s="3"/>
      <c r="P335" s="3"/>
      <c r="Q335" s="3" t="s">
        <v>419</v>
      </c>
      <c r="R335" s="3"/>
      <c r="S335" s="3" t="s">
        <v>219</v>
      </c>
      <c r="T335" s="3"/>
      <c r="U335" s="2">
        <v>0.22</v>
      </c>
    </row>
    <row r="336" spans="1:21" x14ac:dyDescent="0.25">
      <c r="A336" s="3"/>
      <c r="B336" s="3"/>
      <c r="C336" s="3"/>
      <c r="D336" s="3"/>
      <c r="E336" s="3"/>
      <c r="F336" s="3"/>
      <c r="G336" s="3"/>
      <c r="H336" s="3"/>
      <c r="I336" s="3" t="s">
        <v>384</v>
      </c>
      <c r="J336" s="3"/>
      <c r="K336" s="43">
        <v>43974</v>
      </c>
      <c r="L336" s="3"/>
      <c r="M336" s="3"/>
      <c r="N336" s="3"/>
      <c r="O336" s="3" t="s">
        <v>414</v>
      </c>
      <c r="P336" s="3"/>
      <c r="Q336" s="3" t="s">
        <v>416</v>
      </c>
      <c r="R336" s="3"/>
      <c r="S336" s="3" t="s">
        <v>219</v>
      </c>
      <c r="T336" s="3"/>
      <c r="U336" s="2">
        <v>17.989999999999998</v>
      </c>
    </row>
    <row r="337" spans="1:21" x14ac:dyDescent="0.25">
      <c r="A337" s="3"/>
      <c r="B337" s="3"/>
      <c r="C337" s="3"/>
      <c r="D337" s="3"/>
      <c r="E337" s="3"/>
      <c r="F337" s="3"/>
      <c r="G337" s="3"/>
      <c r="H337" s="3"/>
      <c r="I337" s="3" t="s">
        <v>384</v>
      </c>
      <c r="J337" s="3"/>
      <c r="K337" s="43">
        <v>44005</v>
      </c>
      <c r="L337" s="3"/>
      <c r="M337" s="3"/>
      <c r="N337" s="3"/>
      <c r="O337" s="3" t="s">
        <v>414</v>
      </c>
      <c r="P337" s="3"/>
      <c r="Q337" s="3" t="s">
        <v>416</v>
      </c>
      <c r="R337" s="3"/>
      <c r="S337" s="3" t="s">
        <v>219</v>
      </c>
      <c r="T337" s="3"/>
      <c r="U337" s="2">
        <v>17.989999999999998</v>
      </c>
    </row>
    <row r="338" spans="1:21" x14ac:dyDescent="0.25">
      <c r="A338" s="3"/>
      <c r="B338" s="3"/>
      <c r="C338" s="3"/>
      <c r="D338" s="3"/>
      <c r="E338" s="3"/>
      <c r="F338" s="3"/>
      <c r="G338" s="3"/>
      <c r="H338" s="3"/>
      <c r="I338" s="3" t="s">
        <v>384</v>
      </c>
      <c r="J338" s="3"/>
      <c r="K338" s="43">
        <v>44035</v>
      </c>
      <c r="L338" s="3"/>
      <c r="M338" s="3"/>
      <c r="N338" s="3"/>
      <c r="O338" s="3" t="s">
        <v>414</v>
      </c>
      <c r="P338" s="3"/>
      <c r="Q338" s="3" t="s">
        <v>416</v>
      </c>
      <c r="R338" s="3"/>
      <c r="S338" s="3" t="s">
        <v>219</v>
      </c>
      <c r="T338" s="3"/>
      <c r="U338" s="2">
        <v>17.989999999999998</v>
      </c>
    </row>
    <row r="339" spans="1:21" x14ac:dyDescent="0.25">
      <c r="A339" s="3"/>
      <c r="B339" s="3"/>
      <c r="C339" s="3"/>
      <c r="D339" s="3"/>
      <c r="E339" s="3"/>
      <c r="F339" s="3"/>
      <c r="G339" s="3"/>
      <c r="H339" s="3"/>
      <c r="I339" s="3" t="s">
        <v>384</v>
      </c>
      <c r="J339" s="3"/>
      <c r="K339" s="43">
        <v>44066</v>
      </c>
      <c r="L339" s="3"/>
      <c r="M339" s="3" t="s">
        <v>418</v>
      </c>
      <c r="N339" s="3"/>
      <c r="O339" s="3" t="s">
        <v>414</v>
      </c>
      <c r="P339" s="3"/>
      <c r="Q339" s="3" t="s">
        <v>416</v>
      </c>
      <c r="R339" s="3"/>
      <c r="S339" s="3" t="s">
        <v>219</v>
      </c>
      <c r="T339" s="3"/>
      <c r="U339" s="2">
        <v>17.989999999999998</v>
      </c>
    </row>
    <row r="340" spans="1:21" x14ac:dyDescent="0.25">
      <c r="A340" s="3"/>
      <c r="B340" s="3"/>
      <c r="C340" s="3"/>
      <c r="D340" s="3"/>
      <c r="E340" s="3"/>
      <c r="F340" s="3"/>
      <c r="G340" s="3"/>
      <c r="H340" s="3"/>
      <c r="I340" s="3" t="s">
        <v>384</v>
      </c>
      <c r="J340" s="3"/>
      <c r="K340" s="43">
        <v>44097</v>
      </c>
      <c r="L340" s="3"/>
      <c r="M340" s="3" t="s">
        <v>417</v>
      </c>
      <c r="N340" s="3"/>
      <c r="O340" s="3" t="s">
        <v>414</v>
      </c>
      <c r="P340" s="3"/>
      <c r="Q340" s="3" t="s">
        <v>416</v>
      </c>
      <c r="R340" s="3"/>
      <c r="S340" s="3" t="s">
        <v>219</v>
      </c>
      <c r="T340" s="3"/>
      <c r="U340" s="2">
        <v>17.989999999999998</v>
      </c>
    </row>
    <row r="341" spans="1:21" x14ac:dyDescent="0.25">
      <c r="A341" s="3"/>
      <c r="B341" s="3"/>
      <c r="C341" s="3"/>
      <c r="D341" s="3"/>
      <c r="E341" s="3"/>
      <c r="F341" s="3"/>
      <c r="G341" s="3"/>
      <c r="H341" s="3"/>
      <c r="I341" s="3" t="s">
        <v>222</v>
      </c>
      <c r="J341" s="3"/>
      <c r="K341" s="43">
        <v>44104</v>
      </c>
      <c r="L341" s="3"/>
      <c r="M341" s="3" t="s">
        <v>415</v>
      </c>
      <c r="N341" s="3"/>
      <c r="O341" s="3" t="s">
        <v>414</v>
      </c>
      <c r="P341" s="3"/>
      <c r="Q341" s="3" t="s">
        <v>413</v>
      </c>
      <c r="R341" s="3"/>
      <c r="S341" s="3" t="s">
        <v>219</v>
      </c>
      <c r="T341" s="3"/>
      <c r="U341" s="2">
        <v>-89.95</v>
      </c>
    </row>
    <row r="342" spans="1:21" x14ac:dyDescent="0.25">
      <c r="A342" s="3"/>
      <c r="B342" s="3"/>
      <c r="C342" s="3"/>
      <c r="D342" s="3"/>
      <c r="E342" s="3"/>
      <c r="F342" s="3"/>
      <c r="G342" s="3"/>
      <c r="H342" s="3"/>
      <c r="I342" s="3" t="s">
        <v>222</v>
      </c>
      <c r="J342" s="3"/>
      <c r="K342" s="43">
        <v>44196</v>
      </c>
      <c r="L342" s="3"/>
      <c r="M342" s="3" t="s">
        <v>336</v>
      </c>
      <c r="N342" s="3"/>
      <c r="O342" s="3"/>
      <c r="P342" s="3"/>
      <c r="Q342" s="3" t="s">
        <v>412</v>
      </c>
      <c r="R342" s="3"/>
      <c r="S342" s="3" t="s">
        <v>219</v>
      </c>
      <c r="T342" s="3"/>
      <c r="U342" s="2">
        <v>159.22</v>
      </c>
    </row>
    <row r="343" spans="1:21" ht="15.75" thickBot="1" x14ac:dyDescent="0.3">
      <c r="A343" s="3"/>
      <c r="B343" s="3"/>
      <c r="C343" s="3"/>
      <c r="D343" s="3"/>
      <c r="E343" s="3"/>
      <c r="F343" s="3"/>
      <c r="G343" s="3"/>
      <c r="H343" s="3"/>
      <c r="I343" s="3" t="s">
        <v>250</v>
      </c>
      <c r="J343" s="3"/>
      <c r="K343" s="43">
        <v>44225</v>
      </c>
      <c r="L343" s="3"/>
      <c r="M343" s="3" t="s">
        <v>260</v>
      </c>
      <c r="N343" s="3"/>
      <c r="O343" s="3" t="s">
        <v>246</v>
      </c>
      <c r="P343" s="3"/>
      <c r="Q343" s="3" t="s">
        <v>411</v>
      </c>
      <c r="R343" s="3"/>
      <c r="S343" s="3" t="s">
        <v>219</v>
      </c>
      <c r="T343" s="3"/>
      <c r="U343" s="7">
        <v>25.82</v>
      </c>
    </row>
    <row r="344" spans="1:21" x14ac:dyDescent="0.25">
      <c r="A344" s="3"/>
      <c r="B344" s="3"/>
      <c r="C344" s="3"/>
      <c r="D344" s="3"/>
      <c r="E344" s="3" t="s">
        <v>410</v>
      </c>
      <c r="F344" s="3"/>
      <c r="G344" s="3"/>
      <c r="H344" s="3"/>
      <c r="I344" s="3"/>
      <c r="J344" s="3"/>
      <c r="K344" s="43"/>
      <c r="L344" s="3"/>
      <c r="M344" s="3"/>
      <c r="N344" s="3"/>
      <c r="O344" s="3"/>
      <c r="P344" s="3"/>
      <c r="Q344" s="3"/>
      <c r="R344" s="3"/>
      <c r="S344" s="3"/>
      <c r="T344" s="3"/>
      <c r="U344" s="2">
        <f>ROUND(SUM(U307:U343),5)</f>
        <v>1137.54</v>
      </c>
    </row>
    <row r="345" spans="1:21" x14ac:dyDescent="0.25">
      <c r="A345" s="1"/>
      <c r="B345" s="1"/>
      <c r="C345" s="1"/>
      <c r="D345" s="1"/>
      <c r="E345" s="1" t="s">
        <v>155</v>
      </c>
      <c r="F345" s="1"/>
      <c r="G345" s="1"/>
      <c r="H345" s="1"/>
      <c r="I345" s="1"/>
      <c r="J345" s="1"/>
      <c r="K345" s="42"/>
      <c r="L345" s="1"/>
      <c r="M345" s="1"/>
      <c r="N345" s="1"/>
      <c r="O345" s="1"/>
      <c r="P345" s="1"/>
      <c r="Q345" s="1"/>
      <c r="R345" s="1"/>
      <c r="S345" s="1"/>
      <c r="T345" s="1"/>
      <c r="U345" s="44"/>
    </row>
    <row r="346" spans="1:21" x14ac:dyDescent="0.25">
      <c r="A346" s="3"/>
      <c r="B346" s="3"/>
      <c r="C346" s="3"/>
      <c r="D346" s="3"/>
      <c r="E346" s="3"/>
      <c r="F346" s="3"/>
      <c r="G346" s="3"/>
      <c r="H346" s="3"/>
      <c r="I346" s="3" t="s">
        <v>222</v>
      </c>
      <c r="J346" s="3"/>
      <c r="K346" s="43">
        <v>43677</v>
      </c>
      <c r="L346" s="3"/>
      <c r="M346" s="3" t="s">
        <v>409</v>
      </c>
      <c r="N346" s="3"/>
      <c r="O346" s="3"/>
      <c r="P346" s="3"/>
      <c r="Q346" s="3" t="s">
        <v>402</v>
      </c>
      <c r="R346" s="3"/>
      <c r="S346" s="3" t="s">
        <v>219</v>
      </c>
      <c r="T346" s="3"/>
      <c r="U346" s="2">
        <v>73.56</v>
      </c>
    </row>
    <row r="347" spans="1:21" x14ac:dyDescent="0.25">
      <c r="A347" s="3"/>
      <c r="B347" s="3"/>
      <c r="C347" s="3"/>
      <c r="D347" s="3"/>
      <c r="E347" s="3"/>
      <c r="F347" s="3"/>
      <c r="G347" s="3"/>
      <c r="H347" s="3"/>
      <c r="I347" s="3" t="s">
        <v>222</v>
      </c>
      <c r="J347" s="3"/>
      <c r="K347" s="43">
        <v>43708</v>
      </c>
      <c r="L347" s="3"/>
      <c r="M347" s="3" t="s">
        <v>409</v>
      </c>
      <c r="N347" s="3"/>
      <c r="O347" s="3"/>
      <c r="P347" s="3"/>
      <c r="Q347" s="3" t="s">
        <v>402</v>
      </c>
      <c r="R347" s="3"/>
      <c r="S347" s="3" t="s">
        <v>219</v>
      </c>
      <c r="T347" s="3"/>
      <c r="U347" s="2">
        <v>73.56</v>
      </c>
    </row>
    <row r="348" spans="1:21" x14ac:dyDescent="0.25">
      <c r="A348" s="3"/>
      <c r="B348" s="3"/>
      <c r="C348" s="3"/>
      <c r="D348" s="3"/>
      <c r="E348" s="3"/>
      <c r="F348" s="3"/>
      <c r="G348" s="3"/>
      <c r="H348" s="3"/>
      <c r="I348" s="3" t="s">
        <v>222</v>
      </c>
      <c r="J348" s="3"/>
      <c r="K348" s="43">
        <v>43738</v>
      </c>
      <c r="L348" s="3"/>
      <c r="M348" s="3" t="s">
        <v>409</v>
      </c>
      <c r="N348" s="3"/>
      <c r="O348" s="3"/>
      <c r="P348" s="3"/>
      <c r="Q348" s="3" t="s">
        <v>402</v>
      </c>
      <c r="R348" s="3"/>
      <c r="S348" s="3" t="s">
        <v>219</v>
      </c>
      <c r="T348" s="3"/>
      <c r="U348" s="2">
        <v>70.66</v>
      </c>
    </row>
    <row r="349" spans="1:21" x14ac:dyDescent="0.25">
      <c r="A349" s="3"/>
      <c r="B349" s="3"/>
      <c r="C349" s="3"/>
      <c r="D349" s="3"/>
      <c r="E349" s="3"/>
      <c r="F349" s="3"/>
      <c r="G349" s="3"/>
      <c r="H349" s="3"/>
      <c r="I349" s="3" t="s">
        <v>222</v>
      </c>
      <c r="J349" s="3"/>
      <c r="K349" s="43">
        <v>43769</v>
      </c>
      <c r="L349" s="3"/>
      <c r="M349" s="3" t="s">
        <v>409</v>
      </c>
      <c r="N349" s="3"/>
      <c r="O349" s="3"/>
      <c r="P349" s="3"/>
      <c r="Q349" s="3" t="s">
        <v>402</v>
      </c>
      <c r="R349" s="3"/>
      <c r="S349" s="3" t="s">
        <v>219</v>
      </c>
      <c r="T349" s="3"/>
      <c r="U349" s="2">
        <v>70.66</v>
      </c>
    </row>
    <row r="350" spans="1:21" x14ac:dyDescent="0.25">
      <c r="A350" s="3"/>
      <c r="B350" s="3"/>
      <c r="C350" s="3"/>
      <c r="D350" s="3"/>
      <c r="E350" s="3"/>
      <c r="F350" s="3"/>
      <c r="G350" s="3"/>
      <c r="H350" s="3"/>
      <c r="I350" s="3" t="s">
        <v>222</v>
      </c>
      <c r="J350" s="3"/>
      <c r="K350" s="43">
        <v>43799</v>
      </c>
      <c r="L350" s="3"/>
      <c r="M350" s="3" t="s">
        <v>409</v>
      </c>
      <c r="N350" s="3"/>
      <c r="O350" s="3"/>
      <c r="P350" s="3"/>
      <c r="Q350" s="3" t="s">
        <v>402</v>
      </c>
      <c r="R350" s="3"/>
      <c r="S350" s="3" t="s">
        <v>219</v>
      </c>
      <c r="T350" s="3"/>
      <c r="U350" s="2">
        <v>70.66</v>
      </c>
    </row>
    <row r="351" spans="1:21" x14ac:dyDescent="0.25">
      <c r="A351" s="3"/>
      <c r="B351" s="3"/>
      <c r="C351" s="3"/>
      <c r="D351" s="3"/>
      <c r="E351" s="3"/>
      <c r="F351" s="3"/>
      <c r="G351" s="3"/>
      <c r="H351" s="3"/>
      <c r="I351" s="3" t="s">
        <v>222</v>
      </c>
      <c r="J351" s="3"/>
      <c r="K351" s="43">
        <v>43830</v>
      </c>
      <c r="L351" s="3"/>
      <c r="M351" s="3" t="s">
        <v>408</v>
      </c>
      <c r="N351" s="3"/>
      <c r="O351" s="3"/>
      <c r="P351" s="3"/>
      <c r="Q351" s="3" t="s">
        <v>402</v>
      </c>
      <c r="R351" s="3"/>
      <c r="S351" s="3" t="s">
        <v>219</v>
      </c>
      <c r="T351" s="3"/>
      <c r="U351" s="2">
        <v>70.66</v>
      </c>
    </row>
    <row r="352" spans="1:21" x14ac:dyDescent="0.25">
      <c r="A352" s="3"/>
      <c r="B352" s="3"/>
      <c r="C352" s="3"/>
      <c r="D352" s="3"/>
      <c r="E352" s="3"/>
      <c r="F352" s="3"/>
      <c r="G352" s="3"/>
      <c r="H352" s="3"/>
      <c r="I352" s="3" t="s">
        <v>222</v>
      </c>
      <c r="J352" s="3"/>
      <c r="K352" s="43">
        <v>43861</v>
      </c>
      <c r="L352" s="3"/>
      <c r="M352" s="3" t="s">
        <v>407</v>
      </c>
      <c r="N352" s="3"/>
      <c r="O352" s="3"/>
      <c r="P352" s="3"/>
      <c r="Q352" s="3" t="s">
        <v>402</v>
      </c>
      <c r="R352" s="3"/>
      <c r="S352" s="3" t="s">
        <v>219</v>
      </c>
      <c r="T352" s="3"/>
      <c r="U352" s="2">
        <v>31.46</v>
      </c>
    </row>
    <row r="353" spans="1:21" x14ac:dyDescent="0.25">
      <c r="A353" s="3"/>
      <c r="B353" s="3"/>
      <c r="C353" s="3"/>
      <c r="D353" s="3"/>
      <c r="E353" s="3"/>
      <c r="F353" s="3"/>
      <c r="G353" s="3"/>
      <c r="H353" s="3"/>
      <c r="I353" s="3" t="s">
        <v>222</v>
      </c>
      <c r="J353" s="3"/>
      <c r="K353" s="43">
        <v>43889</v>
      </c>
      <c r="L353" s="3"/>
      <c r="M353" s="3" t="s">
        <v>406</v>
      </c>
      <c r="N353" s="3"/>
      <c r="O353" s="3"/>
      <c r="P353" s="3"/>
      <c r="Q353" s="3" t="s">
        <v>402</v>
      </c>
      <c r="R353" s="3"/>
      <c r="S353" s="3" t="s">
        <v>219</v>
      </c>
      <c r="T353" s="3"/>
      <c r="U353" s="2">
        <v>33.56</v>
      </c>
    </row>
    <row r="354" spans="1:21" x14ac:dyDescent="0.25">
      <c r="A354" s="3"/>
      <c r="B354" s="3"/>
      <c r="C354" s="3"/>
      <c r="D354" s="3"/>
      <c r="E354" s="3"/>
      <c r="F354" s="3"/>
      <c r="G354" s="3"/>
      <c r="H354" s="3"/>
      <c r="I354" s="3" t="s">
        <v>222</v>
      </c>
      <c r="J354" s="3"/>
      <c r="K354" s="43">
        <v>43921</v>
      </c>
      <c r="L354" s="3"/>
      <c r="M354" s="3" t="s">
        <v>405</v>
      </c>
      <c r="N354" s="3"/>
      <c r="O354" s="3"/>
      <c r="P354" s="3"/>
      <c r="Q354" s="3" t="s">
        <v>402</v>
      </c>
      <c r="R354" s="3"/>
      <c r="S354" s="3" t="s">
        <v>219</v>
      </c>
      <c r="T354" s="3"/>
      <c r="U354" s="2">
        <v>33.56</v>
      </c>
    </row>
    <row r="355" spans="1:21" x14ac:dyDescent="0.25">
      <c r="A355" s="3"/>
      <c r="B355" s="3"/>
      <c r="C355" s="3"/>
      <c r="D355" s="3"/>
      <c r="E355" s="3"/>
      <c r="F355" s="3"/>
      <c r="G355" s="3"/>
      <c r="H355" s="3"/>
      <c r="I355" s="3" t="s">
        <v>222</v>
      </c>
      <c r="J355" s="3"/>
      <c r="K355" s="43">
        <v>43951</v>
      </c>
      <c r="L355" s="3"/>
      <c r="M355" s="3" t="s">
        <v>404</v>
      </c>
      <c r="N355" s="3"/>
      <c r="O355" s="3"/>
      <c r="P355" s="3"/>
      <c r="Q355" s="3" t="s">
        <v>402</v>
      </c>
      <c r="R355" s="3"/>
      <c r="S355" s="3" t="s">
        <v>219</v>
      </c>
      <c r="T355" s="3"/>
      <c r="U355" s="2">
        <v>33.75</v>
      </c>
    </row>
    <row r="356" spans="1:21" x14ac:dyDescent="0.25">
      <c r="A356" s="3"/>
      <c r="B356" s="3"/>
      <c r="C356" s="3"/>
      <c r="D356" s="3"/>
      <c r="E356" s="3"/>
      <c r="F356" s="3"/>
      <c r="G356" s="3"/>
      <c r="H356" s="3"/>
      <c r="I356" s="3" t="s">
        <v>222</v>
      </c>
      <c r="J356" s="3"/>
      <c r="K356" s="43">
        <v>43980</v>
      </c>
      <c r="L356" s="3"/>
      <c r="M356" s="3" t="s">
        <v>404</v>
      </c>
      <c r="N356" s="3"/>
      <c r="O356" s="3"/>
      <c r="P356" s="3"/>
      <c r="Q356" s="3" t="s">
        <v>402</v>
      </c>
      <c r="R356" s="3"/>
      <c r="S356" s="3" t="s">
        <v>219</v>
      </c>
      <c r="T356" s="3"/>
      <c r="U356" s="2">
        <v>32.75</v>
      </c>
    </row>
    <row r="357" spans="1:21" x14ac:dyDescent="0.25">
      <c r="A357" s="3"/>
      <c r="B357" s="3"/>
      <c r="C357" s="3"/>
      <c r="D357" s="3"/>
      <c r="E357" s="3"/>
      <c r="F357" s="3"/>
      <c r="G357" s="3"/>
      <c r="H357" s="3"/>
      <c r="I357" s="3" t="s">
        <v>222</v>
      </c>
      <c r="J357" s="3"/>
      <c r="K357" s="43">
        <v>44012</v>
      </c>
      <c r="L357" s="3"/>
      <c r="M357" s="3" t="s">
        <v>403</v>
      </c>
      <c r="N357" s="3"/>
      <c r="O357" s="3"/>
      <c r="P357" s="3"/>
      <c r="Q357" s="3" t="s">
        <v>402</v>
      </c>
      <c r="R357" s="3"/>
      <c r="S357" s="3" t="s">
        <v>219</v>
      </c>
      <c r="T357" s="3"/>
      <c r="U357" s="2">
        <v>32.75</v>
      </c>
    </row>
    <row r="358" spans="1:21" ht="15.75" thickBot="1" x14ac:dyDescent="0.3">
      <c r="A358" s="3"/>
      <c r="B358" s="3"/>
      <c r="C358" s="3"/>
      <c r="D358" s="3"/>
      <c r="E358" s="3"/>
      <c r="F358" s="3"/>
      <c r="G358" s="3"/>
      <c r="H358" s="3"/>
      <c r="I358" s="3" t="s">
        <v>222</v>
      </c>
      <c r="J358" s="3"/>
      <c r="K358" s="43">
        <v>44012</v>
      </c>
      <c r="L358" s="3"/>
      <c r="M358" s="3" t="s">
        <v>401</v>
      </c>
      <c r="N358" s="3"/>
      <c r="O358" s="3"/>
      <c r="P358" s="3"/>
      <c r="Q358" s="3" t="s">
        <v>400</v>
      </c>
      <c r="R358" s="3"/>
      <c r="S358" s="3" t="s">
        <v>219</v>
      </c>
      <c r="T358" s="3"/>
      <c r="U358" s="7">
        <v>-10.24</v>
      </c>
    </row>
    <row r="359" spans="1:21" x14ac:dyDescent="0.25">
      <c r="A359" s="3"/>
      <c r="B359" s="3"/>
      <c r="C359" s="3"/>
      <c r="D359" s="3"/>
      <c r="E359" s="3" t="s">
        <v>399</v>
      </c>
      <c r="F359" s="3"/>
      <c r="G359" s="3"/>
      <c r="H359" s="3"/>
      <c r="I359" s="3"/>
      <c r="J359" s="3"/>
      <c r="K359" s="43"/>
      <c r="L359" s="3"/>
      <c r="M359" s="3"/>
      <c r="N359" s="3"/>
      <c r="O359" s="3"/>
      <c r="P359" s="3"/>
      <c r="Q359" s="3"/>
      <c r="R359" s="3"/>
      <c r="S359" s="3"/>
      <c r="T359" s="3"/>
      <c r="U359" s="2">
        <v>617.35</v>
      </c>
    </row>
    <row r="360" spans="1:21" x14ac:dyDescent="0.25">
      <c r="A360" s="1"/>
      <c r="B360" s="1"/>
      <c r="C360" s="1"/>
      <c r="D360" s="1"/>
      <c r="E360" s="1" t="s">
        <v>156</v>
      </c>
      <c r="F360" s="1"/>
      <c r="G360" s="1"/>
      <c r="H360" s="1"/>
      <c r="I360" s="1"/>
      <c r="J360" s="1"/>
      <c r="K360" s="42"/>
      <c r="L360" s="1"/>
      <c r="M360" s="1"/>
      <c r="N360" s="1"/>
      <c r="O360" s="1"/>
      <c r="P360" s="1"/>
      <c r="Q360" s="1"/>
      <c r="R360" s="1"/>
      <c r="S360" s="1"/>
      <c r="T360" s="1"/>
      <c r="U360" s="44"/>
    </row>
    <row r="361" spans="1:21" x14ac:dyDescent="0.25">
      <c r="A361" s="3"/>
      <c r="B361" s="3"/>
      <c r="C361" s="3"/>
      <c r="D361" s="3"/>
      <c r="E361" s="3"/>
      <c r="F361" s="3"/>
      <c r="G361" s="3"/>
      <c r="H361" s="3"/>
      <c r="I361" s="3" t="s">
        <v>222</v>
      </c>
      <c r="J361" s="3"/>
      <c r="K361" s="43">
        <v>43677</v>
      </c>
      <c r="L361" s="3"/>
      <c r="M361" s="3" t="s">
        <v>241</v>
      </c>
      <c r="N361" s="3"/>
      <c r="O361" s="3"/>
      <c r="P361" s="3"/>
      <c r="Q361" s="3" t="s">
        <v>228</v>
      </c>
      <c r="R361" s="3"/>
      <c r="S361" s="3" t="s">
        <v>219</v>
      </c>
      <c r="T361" s="3"/>
      <c r="U361" s="2">
        <v>11.96</v>
      </c>
    </row>
    <row r="362" spans="1:21" x14ac:dyDescent="0.25">
      <c r="A362" s="3"/>
      <c r="B362" s="3"/>
      <c r="C362" s="3"/>
      <c r="D362" s="3"/>
      <c r="E362" s="3"/>
      <c r="F362" s="3"/>
      <c r="G362" s="3"/>
      <c r="H362" s="3"/>
      <c r="I362" s="3" t="s">
        <v>222</v>
      </c>
      <c r="J362" s="3"/>
      <c r="K362" s="43">
        <v>43708</v>
      </c>
      <c r="L362" s="3"/>
      <c r="M362" s="3" t="s">
        <v>241</v>
      </c>
      <c r="N362" s="3"/>
      <c r="O362" s="3"/>
      <c r="P362" s="3"/>
      <c r="Q362" s="3" t="s">
        <v>228</v>
      </c>
      <c r="R362" s="3"/>
      <c r="S362" s="3" t="s">
        <v>219</v>
      </c>
      <c r="T362" s="3"/>
      <c r="U362" s="2">
        <v>11.96</v>
      </c>
    </row>
    <row r="363" spans="1:21" x14ac:dyDescent="0.25">
      <c r="A363" s="3"/>
      <c r="B363" s="3"/>
      <c r="C363" s="3"/>
      <c r="D363" s="3"/>
      <c r="E363" s="3"/>
      <c r="F363" s="3"/>
      <c r="G363" s="3"/>
      <c r="H363" s="3"/>
      <c r="I363" s="3" t="s">
        <v>222</v>
      </c>
      <c r="J363" s="3"/>
      <c r="K363" s="43">
        <v>43738</v>
      </c>
      <c r="L363" s="3"/>
      <c r="M363" s="3" t="s">
        <v>241</v>
      </c>
      <c r="N363" s="3"/>
      <c r="O363" s="3"/>
      <c r="P363" s="3"/>
      <c r="Q363" s="3" t="s">
        <v>228</v>
      </c>
      <c r="R363" s="3"/>
      <c r="S363" s="3" t="s">
        <v>219</v>
      </c>
      <c r="T363" s="3"/>
      <c r="U363" s="2">
        <v>11.96</v>
      </c>
    </row>
    <row r="364" spans="1:21" x14ac:dyDescent="0.25">
      <c r="A364" s="3"/>
      <c r="B364" s="3"/>
      <c r="C364" s="3"/>
      <c r="D364" s="3"/>
      <c r="E364" s="3"/>
      <c r="F364" s="3"/>
      <c r="G364" s="3"/>
      <c r="H364" s="3"/>
      <c r="I364" s="3" t="s">
        <v>222</v>
      </c>
      <c r="J364" s="3"/>
      <c r="K364" s="43">
        <v>43769</v>
      </c>
      <c r="L364" s="3"/>
      <c r="M364" s="3" t="s">
        <v>241</v>
      </c>
      <c r="N364" s="3"/>
      <c r="O364" s="3"/>
      <c r="P364" s="3"/>
      <c r="Q364" s="3" t="s">
        <v>228</v>
      </c>
      <c r="R364" s="3"/>
      <c r="S364" s="3" t="s">
        <v>219</v>
      </c>
      <c r="T364" s="3"/>
      <c r="U364" s="2">
        <v>11.96</v>
      </c>
    </row>
    <row r="365" spans="1:21" x14ac:dyDescent="0.25">
      <c r="A365" s="3"/>
      <c r="B365" s="3"/>
      <c r="C365" s="3"/>
      <c r="D365" s="3"/>
      <c r="E365" s="3"/>
      <c r="F365" s="3"/>
      <c r="G365" s="3"/>
      <c r="H365" s="3"/>
      <c r="I365" s="3" t="s">
        <v>222</v>
      </c>
      <c r="J365" s="3"/>
      <c r="K365" s="43">
        <v>43799</v>
      </c>
      <c r="L365" s="3"/>
      <c r="M365" s="3" t="s">
        <v>241</v>
      </c>
      <c r="N365" s="3"/>
      <c r="O365" s="3"/>
      <c r="P365" s="3"/>
      <c r="Q365" s="3" t="s">
        <v>228</v>
      </c>
      <c r="R365" s="3"/>
      <c r="S365" s="3" t="s">
        <v>219</v>
      </c>
      <c r="T365" s="3"/>
      <c r="U365" s="2">
        <v>11.96</v>
      </c>
    </row>
    <row r="366" spans="1:21" x14ac:dyDescent="0.25">
      <c r="A366" s="3"/>
      <c r="B366" s="3"/>
      <c r="C366" s="3"/>
      <c r="D366" s="3"/>
      <c r="E366" s="3"/>
      <c r="F366" s="3"/>
      <c r="G366" s="3"/>
      <c r="H366" s="3"/>
      <c r="I366" s="3" t="s">
        <v>222</v>
      </c>
      <c r="J366" s="3"/>
      <c r="K366" s="43">
        <v>43830</v>
      </c>
      <c r="L366" s="3"/>
      <c r="M366" s="3" t="s">
        <v>397</v>
      </c>
      <c r="N366" s="3"/>
      <c r="O366" s="3"/>
      <c r="P366" s="3"/>
      <c r="Q366" s="3" t="s">
        <v>398</v>
      </c>
      <c r="R366" s="3"/>
      <c r="S366" s="3" t="s">
        <v>219</v>
      </c>
      <c r="T366" s="3"/>
      <c r="U366" s="2">
        <v>11.96</v>
      </c>
    </row>
    <row r="367" spans="1:21" x14ac:dyDescent="0.25">
      <c r="A367" s="3"/>
      <c r="B367" s="3"/>
      <c r="C367" s="3"/>
      <c r="D367" s="3"/>
      <c r="E367" s="3"/>
      <c r="F367" s="3"/>
      <c r="G367" s="3"/>
      <c r="H367" s="3"/>
      <c r="I367" s="3" t="s">
        <v>222</v>
      </c>
      <c r="J367" s="3"/>
      <c r="K367" s="43">
        <v>43861</v>
      </c>
      <c r="L367" s="3"/>
      <c r="M367" s="3" t="s">
        <v>229</v>
      </c>
      <c r="N367" s="3"/>
      <c r="O367" s="3"/>
      <c r="P367" s="3"/>
      <c r="Q367" s="3" t="s">
        <v>228</v>
      </c>
      <c r="R367" s="3"/>
      <c r="S367" s="3" t="s">
        <v>219</v>
      </c>
      <c r="T367" s="3"/>
      <c r="U367" s="2">
        <v>5.56</v>
      </c>
    </row>
    <row r="368" spans="1:21" x14ac:dyDescent="0.25">
      <c r="A368" s="3"/>
      <c r="B368" s="3"/>
      <c r="C368" s="3"/>
      <c r="D368" s="3"/>
      <c r="E368" s="3"/>
      <c r="F368" s="3"/>
      <c r="G368" s="3"/>
      <c r="H368" s="3"/>
      <c r="I368" s="3" t="s">
        <v>222</v>
      </c>
      <c r="J368" s="3"/>
      <c r="K368" s="43">
        <v>43889</v>
      </c>
      <c r="L368" s="3"/>
      <c r="M368" s="3" t="s">
        <v>396</v>
      </c>
      <c r="N368" s="3"/>
      <c r="O368" s="3"/>
      <c r="P368" s="3"/>
      <c r="Q368" s="3" t="s">
        <v>395</v>
      </c>
      <c r="R368" s="3"/>
      <c r="S368" s="3" t="s">
        <v>219</v>
      </c>
      <c r="T368" s="3"/>
      <c r="U368" s="2">
        <v>5.56</v>
      </c>
    </row>
    <row r="369" spans="1:21" x14ac:dyDescent="0.25">
      <c r="A369" s="3"/>
      <c r="B369" s="3"/>
      <c r="C369" s="3"/>
      <c r="D369" s="3"/>
      <c r="E369" s="3"/>
      <c r="F369" s="3"/>
      <c r="G369" s="3"/>
      <c r="H369" s="3"/>
      <c r="I369" s="3" t="s">
        <v>222</v>
      </c>
      <c r="J369" s="3"/>
      <c r="K369" s="43">
        <v>43921</v>
      </c>
      <c r="L369" s="3"/>
      <c r="M369" s="3" t="s">
        <v>396</v>
      </c>
      <c r="N369" s="3"/>
      <c r="O369" s="3"/>
      <c r="P369" s="3"/>
      <c r="Q369" s="3" t="s">
        <v>395</v>
      </c>
      <c r="R369" s="3"/>
      <c r="S369" s="3" t="s">
        <v>219</v>
      </c>
      <c r="T369" s="3"/>
      <c r="U369" s="2">
        <v>5.56</v>
      </c>
    </row>
    <row r="370" spans="1:21" x14ac:dyDescent="0.25">
      <c r="A370" s="3"/>
      <c r="B370" s="3"/>
      <c r="C370" s="3"/>
      <c r="D370" s="3"/>
      <c r="E370" s="3"/>
      <c r="F370" s="3"/>
      <c r="G370" s="3"/>
      <c r="H370" s="3"/>
      <c r="I370" s="3" t="s">
        <v>222</v>
      </c>
      <c r="J370" s="3"/>
      <c r="K370" s="43">
        <v>43951</v>
      </c>
      <c r="L370" s="3"/>
      <c r="M370" s="3" t="s">
        <v>396</v>
      </c>
      <c r="N370" s="3"/>
      <c r="O370" s="3"/>
      <c r="P370" s="3"/>
      <c r="Q370" s="3" t="s">
        <v>395</v>
      </c>
      <c r="R370" s="3"/>
      <c r="S370" s="3" t="s">
        <v>219</v>
      </c>
      <c r="T370" s="3"/>
      <c r="U370" s="2">
        <v>5.63</v>
      </c>
    </row>
    <row r="371" spans="1:21" x14ac:dyDescent="0.25">
      <c r="A371" s="3"/>
      <c r="B371" s="3"/>
      <c r="C371" s="3"/>
      <c r="D371" s="3"/>
      <c r="E371" s="3"/>
      <c r="F371" s="3"/>
      <c r="G371" s="3"/>
      <c r="H371" s="3"/>
      <c r="I371" s="3" t="s">
        <v>222</v>
      </c>
      <c r="J371" s="3"/>
      <c r="K371" s="43">
        <v>43980</v>
      </c>
      <c r="L371" s="3"/>
      <c r="M371" s="3" t="s">
        <v>397</v>
      </c>
      <c r="N371" s="3"/>
      <c r="O371" s="3"/>
      <c r="P371" s="3"/>
      <c r="Q371" s="3" t="s">
        <v>395</v>
      </c>
      <c r="R371" s="3"/>
      <c r="S371" s="3" t="s">
        <v>219</v>
      </c>
      <c r="T371" s="3"/>
      <c r="U371" s="2">
        <v>5.27</v>
      </c>
    </row>
    <row r="372" spans="1:21" ht="15.75" thickBot="1" x14ac:dyDescent="0.3">
      <c r="A372" s="3"/>
      <c r="B372" s="3"/>
      <c r="C372" s="3"/>
      <c r="D372" s="3"/>
      <c r="E372" s="3"/>
      <c r="F372" s="3"/>
      <c r="G372" s="3"/>
      <c r="H372" s="3"/>
      <c r="I372" s="3" t="s">
        <v>222</v>
      </c>
      <c r="J372" s="3"/>
      <c r="K372" s="43">
        <v>44012</v>
      </c>
      <c r="L372" s="3"/>
      <c r="M372" s="3" t="s">
        <v>396</v>
      </c>
      <c r="N372" s="3"/>
      <c r="O372" s="3"/>
      <c r="P372" s="3"/>
      <c r="Q372" s="3" t="s">
        <v>395</v>
      </c>
      <c r="R372" s="3"/>
      <c r="S372" s="3" t="s">
        <v>219</v>
      </c>
      <c r="T372" s="3"/>
      <c r="U372" s="7">
        <v>5.27</v>
      </c>
    </row>
    <row r="373" spans="1:21" x14ac:dyDescent="0.25">
      <c r="A373" s="3"/>
      <c r="B373" s="3"/>
      <c r="C373" s="3"/>
      <c r="D373" s="3"/>
      <c r="E373" s="3" t="s">
        <v>394</v>
      </c>
      <c r="F373" s="3"/>
      <c r="G373" s="3"/>
      <c r="H373" s="3"/>
      <c r="I373" s="3"/>
      <c r="J373" s="3"/>
      <c r="K373" s="43"/>
      <c r="L373" s="3"/>
      <c r="M373" s="3"/>
      <c r="N373" s="3"/>
      <c r="O373" s="3"/>
      <c r="P373" s="3"/>
      <c r="Q373" s="3"/>
      <c r="R373" s="3"/>
      <c r="S373" s="3"/>
      <c r="T373" s="3"/>
      <c r="U373" s="2">
        <v>104.61</v>
      </c>
    </row>
    <row r="374" spans="1:21" x14ac:dyDescent="0.25">
      <c r="A374" s="1"/>
      <c r="B374" s="1"/>
      <c r="C374" s="1"/>
      <c r="D374" s="1"/>
      <c r="E374" s="1" t="s">
        <v>157</v>
      </c>
      <c r="F374" s="1"/>
      <c r="G374" s="1"/>
      <c r="H374" s="1"/>
      <c r="I374" s="1"/>
      <c r="J374" s="1"/>
      <c r="K374" s="42"/>
      <c r="L374" s="1"/>
      <c r="M374" s="1"/>
      <c r="N374" s="1"/>
      <c r="O374" s="1"/>
      <c r="P374" s="1"/>
      <c r="Q374" s="1"/>
      <c r="R374" s="1"/>
      <c r="S374" s="1"/>
      <c r="T374" s="1"/>
      <c r="U374" s="44"/>
    </row>
    <row r="375" spans="1:21" x14ac:dyDescent="0.25">
      <c r="A375" s="3"/>
      <c r="B375" s="3"/>
      <c r="C375" s="3"/>
      <c r="D375" s="3"/>
      <c r="E375" s="3"/>
      <c r="F375" s="3"/>
      <c r="G375" s="3"/>
      <c r="H375" s="3"/>
      <c r="I375" s="3" t="s">
        <v>250</v>
      </c>
      <c r="J375" s="3"/>
      <c r="K375" s="43">
        <v>43496</v>
      </c>
      <c r="L375" s="3"/>
      <c r="M375" s="3" t="s">
        <v>324</v>
      </c>
      <c r="N375" s="3"/>
      <c r="O375" s="3" t="s">
        <v>246</v>
      </c>
      <c r="P375" s="3"/>
      <c r="Q375" s="3"/>
      <c r="R375" s="3"/>
      <c r="S375" s="3" t="s">
        <v>219</v>
      </c>
      <c r="T375" s="3"/>
      <c r="U375" s="2">
        <v>0.7</v>
      </c>
    </row>
    <row r="376" spans="1:21" x14ac:dyDescent="0.25">
      <c r="A376" s="3"/>
      <c r="B376" s="3"/>
      <c r="C376" s="3"/>
      <c r="D376" s="3"/>
      <c r="E376" s="3"/>
      <c r="F376" s="3"/>
      <c r="G376" s="3"/>
      <c r="H376" s="3"/>
      <c r="I376" s="3" t="s">
        <v>222</v>
      </c>
      <c r="J376" s="3"/>
      <c r="K376" s="43">
        <v>43677</v>
      </c>
      <c r="L376" s="3"/>
      <c r="M376" s="3" t="s">
        <v>241</v>
      </c>
      <c r="N376" s="3"/>
      <c r="O376" s="3"/>
      <c r="P376" s="3"/>
      <c r="Q376" s="3" t="s">
        <v>228</v>
      </c>
      <c r="R376" s="3"/>
      <c r="S376" s="3" t="s">
        <v>219</v>
      </c>
      <c r="T376" s="3"/>
      <c r="U376" s="2">
        <v>5.53</v>
      </c>
    </row>
    <row r="377" spans="1:21" x14ac:dyDescent="0.25">
      <c r="A377" s="3"/>
      <c r="B377" s="3"/>
      <c r="C377" s="3"/>
      <c r="D377" s="3"/>
      <c r="E377" s="3"/>
      <c r="F377" s="3"/>
      <c r="G377" s="3"/>
      <c r="H377" s="3"/>
      <c r="I377" s="3" t="s">
        <v>222</v>
      </c>
      <c r="J377" s="3"/>
      <c r="K377" s="43">
        <v>43708</v>
      </c>
      <c r="L377" s="3"/>
      <c r="M377" s="3" t="s">
        <v>241</v>
      </c>
      <c r="N377" s="3"/>
      <c r="O377" s="3"/>
      <c r="P377" s="3"/>
      <c r="Q377" s="3" t="s">
        <v>228</v>
      </c>
      <c r="R377" s="3"/>
      <c r="S377" s="3" t="s">
        <v>219</v>
      </c>
      <c r="T377" s="3"/>
      <c r="U377" s="2">
        <v>0</v>
      </c>
    </row>
    <row r="378" spans="1:21" x14ac:dyDescent="0.25">
      <c r="A378" s="3"/>
      <c r="B378" s="3"/>
      <c r="C378" s="3"/>
      <c r="D378" s="3"/>
      <c r="E378" s="3"/>
      <c r="F378" s="3"/>
      <c r="G378" s="3"/>
      <c r="H378" s="3"/>
      <c r="I378" s="3" t="s">
        <v>222</v>
      </c>
      <c r="J378" s="3"/>
      <c r="K378" s="43">
        <v>43738</v>
      </c>
      <c r="L378" s="3"/>
      <c r="M378" s="3" t="s">
        <v>241</v>
      </c>
      <c r="N378" s="3"/>
      <c r="O378" s="3"/>
      <c r="P378" s="3"/>
      <c r="Q378" s="3" t="s">
        <v>228</v>
      </c>
      <c r="R378" s="3"/>
      <c r="S378" s="3" t="s">
        <v>219</v>
      </c>
      <c r="T378" s="3"/>
      <c r="U378" s="2">
        <v>7.33</v>
      </c>
    </row>
    <row r="379" spans="1:21" x14ac:dyDescent="0.25">
      <c r="A379" s="3"/>
      <c r="B379" s="3"/>
      <c r="C379" s="3"/>
      <c r="D379" s="3"/>
      <c r="E379" s="3"/>
      <c r="F379" s="3"/>
      <c r="G379" s="3"/>
      <c r="H379" s="3"/>
      <c r="I379" s="3" t="s">
        <v>250</v>
      </c>
      <c r="J379" s="3"/>
      <c r="K379" s="43">
        <v>43769</v>
      </c>
      <c r="L379" s="3"/>
      <c r="M379" s="3" t="s">
        <v>315</v>
      </c>
      <c r="N379" s="3"/>
      <c r="O379" s="3" t="s">
        <v>246</v>
      </c>
      <c r="P379" s="3"/>
      <c r="Q379" s="3"/>
      <c r="R379" s="3"/>
      <c r="S379" s="3" t="s">
        <v>219</v>
      </c>
      <c r="T379" s="3"/>
      <c r="U379" s="2">
        <v>3.1</v>
      </c>
    </row>
    <row r="380" spans="1:21" x14ac:dyDescent="0.25">
      <c r="A380" s="3"/>
      <c r="B380" s="3"/>
      <c r="C380" s="3"/>
      <c r="D380" s="3"/>
      <c r="E380" s="3"/>
      <c r="F380" s="3"/>
      <c r="G380" s="3"/>
      <c r="H380" s="3"/>
      <c r="I380" s="3" t="s">
        <v>222</v>
      </c>
      <c r="J380" s="3"/>
      <c r="K380" s="43">
        <v>43769</v>
      </c>
      <c r="L380" s="3"/>
      <c r="M380" s="3" t="s">
        <v>241</v>
      </c>
      <c r="N380" s="3"/>
      <c r="O380" s="3"/>
      <c r="P380" s="3"/>
      <c r="Q380" s="3" t="s">
        <v>228</v>
      </c>
      <c r="R380" s="3"/>
      <c r="S380" s="3" t="s">
        <v>219</v>
      </c>
      <c r="T380" s="3"/>
      <c r="U380" s="2">
        <v>5.36</v>
      </c>
    </row>
    <row r="381" spans="1:21" x14ac:dyDescent="0.25">
      <c r="A381" s="3"/>
      <c r="B381" s="3"/>
      <c r="C381" s="3"/>
      <c r="D381" s="3"/>
      <c r="E381" s="3"/>
      <c r="F381" s="3"/>
      <c r="G381" s="3"/>
      <c r="H381" s="3"/>
      <c r="I381" s="3" t="s">
        <v>222</v>
      </c>
      <c r="J381" s="3"/>
      <c r="K381" s="43">
        <v>43799</v>
      </c>
      <c r="L381" s="3"/>
      <c r="M381" s="3" t="s">
        <v>241</v>
      </c>
      <c r="N381" s="3"/>
      <c r="O381" s="3"/>
      <c r="P381" s="3"/>
      <c r="Q381" s="3" t="s">
        <v>228</v>
      </c>
      <c r="R381" s="3"/>
      <c r="S381" s="3" t="s">
        <v>219</v>
      </c>
      <c r="T381" s="3"/>
      <c r="U381" s="2">
        <v>0</v>
      </c>
    </row>
    <row r="382" spans="1:21" x14ac:dyDescent="0.25">
      <c r="A382" s="3"/>
      <c r="B382" s="3"/>
      <c r="C382" s="3"/>
      <c r="D382" s="3"/>
      <c r="E382" s="3"/>
      <c r="F382" s="3"/>
      <c r="G382" s="3"/>
      <c r="H382" s="3"/>
      <c r="I382" s="3" t="s">
        <v>222</v>
      </c>
      <c r="J382" s="3"/>
      <c r="K382" s="43">
        <v>43830</v>
      </c>
      <c r="L382" s="3"/>
      <c r="M382" s="3" t="s">
        <v>393</v>
      </c>
      <c r="N382" s="3"/>
      <c r="O382" s="3"/>
      <c r="P382" s="3"/>
      <c r="Q382" s="3" t="s">
        <v>392</v>
      </c>
      <c r="R382" s="3"/>
      <c r="S382" s="3" t="s">
        <v>219</v>
      </c>
      <c r="T382" s="3"/>
      <c r="U382" s="2">
        <v>3.56</v>
      </c>
    </row>
    <row r="383" spans="1:21" x14ac:dyDescent="0.25">
      <c r="A383" s="3"/>
      <c r="B383" s="3"/>
      <c r="C383" s="3"/>
      <c r="D383" s="3"/>
      <c r="E383" s="3"/>
      <c r="F383" s="3"/>
      <c r="G383" s="3"/>
      <c r="H383" s="3"/>
      <c r="I383" s="3" t="s">
        <v>222</v>
      </c>
      <c r="J383" s="3"/>
      <c r="K383" s="43">
        <v>43861</v>
      </c>
      <c r="L383" s="3"/>
      <c r="M383" s="3" t="s">
        <v>229</v>
      </c>
      <c r="N383" s="3"/>
      <c r="O383" s="3"/>
      <c r="P383" s="3"/>
      <c r="Q383" s="3" t="s">
        <v>228</v>
      </c>
      <c r="R383" s="3"/>
      <c r="S383" s="3" t="s">
        <v>219</v>
      </c>
      <c r="T383" s="3"/>
      <c r="U383" s="2">
        <v>2.4900000000000002</v>
      </c>
    </row>
    <row r="384" spans="1:21" x14ac:dyDescent="0.25">
      <c r="A384" s="3"/>
      <c r="B384" s="3"/>
      <c r="C384" s="3"/>
      <c r="D384" s="3"/>
      <c r="E384" s="3"/>
      <c r="F384" s="3"/>
      <c r="G384" s="3"/>
      <c r="H384" s="3"/>
      <c r="I384" s="3" t="s">
        <v>222</v>
      </c>
      <c r="J384" s="3"/>
      <c r="K384" s="43">
        <v>43951</v>
      </c>
      <c r="L384" s="3"/>
      <c r="M384" s="3" t="s">
        <v>391</v>
      </c>
      <c r="N384" s="3"/>
      <c r="O384" s="3"/>
      <c r="P384" s="3"/>
      <c r="Q384" s="3" t="s">
        <v>390</v>
      </c>
      <c r="R384" s="3"/>
      <c r="S384" s="3" t="s">
        <v>219</v>
      </c>
      <c r="T384" s="3"/>
      <c r="U384" s="2">
        <v>4.78</v>
      </c>
    </row>
    <row r="385" spans="1:21" x14ac:dyDescent="0.25">
      <c r="A385" s="3"/>
      <c r="B385" s="3"/>
      <c r="C385" s="3"/>
      <c r="D385" s="3"/>
      <c r="E385" s="3"/>
      <c r="F385" s="3"/>
      <c r="G385" s="3"/>
      <c r="H385" s="3"/>
      <c r="I385" s="3" t="s">
        <v>222</v>
      </c>
      <c r="J385" s="3"/>
      <c r="K385" s="43">
        <v>43980</v>
      </c>
      <c r="L385" s="3"/>
      <c r="M385" s="3" t="s">
        <v>389</v>
      </c>
      <c r="N385" s="3"/>
      <c r="O385" s="3"/>
      <c r="P385" s="3"/>
      <c r="Q385" s="3" t="s">
        <v>388</v>
      </c>
      <c r="R385" s="3"/>
      <c r="S385" s="3" t="s">
        <v>219</v>
      </c>
      <c r="T385" s="3"/>
      <c r="U385" s="2">
        <v>0.91</v>
      </c>
    </row>
    <row r="386" spans="1:21" ht="15.75" thickBot="1" x14ac:dyDescent="0.3">
      <c r="A386" s="3"/>
      <c r="B386" s="3"/>
      <c r="C386" s="3"/>
      <c r="D386" s="3"/>
      <c r="E386" s="3"/>
      <c r="F386" s="3"/>
      <c r="G386" s="3"/>
      <c r="H386" s="3"/>
      <c r="I386" s="3" t="s">
        <v>222</v>
      </c>
      <c r="J386" s="3"/>
      <c r="K386" s="43">
        <v>44012</v>
      </c>
      <c r="L386" s="3"/>
      <c r="M386" s="3" t="s">
        <v>389</v>
      </c>
      <c r="N386" s="3"/>
      <c r="O386" s="3"/>
      <c r="P386" s="3"/>
      <c r="Q386" s="3" t="s">
        <v>388</v>
      </c>
      <c r="R386" s="3"/>
      <c r="S386" s="3" t="s">
        <v>219</v>
      </c>
      <c r="T386" s="3"/>
      <c r="U386" s="7">
        <v>0.91</v>
      </c>
    </row>
    <row r="387" spans="1:21" x14ac:dyDescent="0.25">
      <c r="A387" s="3"/>
      <c r="B387" s="3"/>
      <c r="C387" s="3"/>
      <c r="D387" s="3"/>
      <c r="E387" s="3" t="s">
        <v>387</v>
      </c>
      <c r="F387" s="3"/>
      <c r="G387" s="3"/>
      <c r="H387" s="3"/>
      <c r="I387" s="3"/>
      <c r="J387" s="3"/>
      <c r="K387" s="43"/>
      <c r="L387" s="3"/>
      <c r="M387" s="3"/>
      <c r="N387" s="3"/>
      <c r="O387" s="3"/>
      <c r="P387" s="3"/>
      <c r="Q387" s="3"/>
      <c r="R387" s="3"/>
      <c r="S387" s="3"/>
      <c r="T387" s="3"/>
      <c r="U387" s="2">
        <f>ROUND(SUM(U374:U386),5)</f>
        <v>34.67</v>
      </c>
    </row>
    <row r="388" spans="1:21" x14ac:dyDescent="0.25">
      <c r="A388" s="1"/>
      <c r="B388" s="1"/>
      <c r="C388" s="1"/>
      <c r="D388" s="1"/>
      <c r="E388" s="1" t="s">
        <v>158</v>
      </c>
      <c r="F388" s="1"/>
      <c r="G388" s="1"/>
      <c r="H388" s="1"/>
      <c r="I388" s="1"/>
      <c r="J388" s="1"/>
      <c r="K388" s="42"/>
      <c r="L388" s="1"/>
      <c r="M388" s="1"/>
      <c r="N388" s="1"/>
      <c r="O388" s="1"/>
      <c r="P388" s="1"/>
      <c r="Q388" s="1"/>
      <c r="R388" s="1"/>
      <c r="S388" s="1"/>
      <c r="T388" s="1"/>
      <c r="U388" s="44"/>
    </row>
    <row r="389" spans="1:21" x14ac:dyDescent="0.25">
      <c r="A389" s="3"/>
      <c r="B389" s="3"/>
      <c r="C389" s="3"/>
      <c r="D389" s="3"/>
      <c r="E389" s="3"/>
      <c r="F389" s="3"/>
      <c r="G389" s="3"/>
      <c r="H389" s="3"/>
      <c r="I389" s="3" t="s">
        <v>384</v>
      </c>
      <c r="J389" s="3"/>
      <c r="K389" s="43">
        <v>43138</v>
      </c>
      <c r="L389" s="3"/>
      <c r="M389" s="3"/>
      <c r="N389" s="3"/>
      <c r="O389" s="3" t="s">
        <v>386</v>
      </c>
      <c r="P389" s="3"/>
      <c r="Q389" s="3" t="s">
        <v>385</v>
      </c>
      <c r="R389" s="3"/>
      <c r="S389" s="3" t="s">
        <v>219</v>
      </c>
      <c r="T389" s="3"/>
      <c r="U389" s="2">
        <v>327.96</v>
      </c>
    </row>
    <row r="390" spans="1:21" x14ac:dyDescent="0.25">
      <c r="A390" s="3"/>
      <c r="B390" s="3"/>
      <c r="C390" s="3"/>
      <c r="D390" s="3"/>
      <c r="E390" s="3"/>
      <c r="F390" s="3"/>
      <c r="G390" s="3"/>
      <c r="H390" s="3"/>
      <c r="I390" s="3" t="s">
        <v>384</v>
      </c>
      <c r="J390" s="3"/>
      <c r="K390" s="43">
        <v>43158</v>
      </c>
      <c r="L390" s="3"/>
      <c r="M390" s="3"/>
      <c r="N390" s="3"/>
      <c r="O390" s="3" t="s">
        <v>383</v>
      </c>
      <c r="P390" s="3"/>
      <c r="Q390" s="3" t="s">
        <v>382</v>
      </c>
      <c r="R390" s="3"/>
      <c r="S390" s="3" t="s">
        <v>219</v>
      </c>
      <c r="T390" s="3"/>
      <c r="U390" s="2">
        <v>52.2</v>
      </c>
    </row>
    <row r="391" spans="1:21" x14ac:dyDescent="0.25">
      <c r="A391" s="3"/>
      <c r="B391" s="3"/>
      <c r="C391" s="3"/>
      <c r="D391" s="3"/>
      <c r="E391" s="3"/>
      <c r="F391" s="3"/>
      <c r="G391" s="3"/>
      <c r="H391" s="3"/>
      <c r="I391" s="3" t="s">
        <v>250</v>
      </c>
      <c r="J391" s="3"/>
      <c r="K391" s="43">
        <v>43440</v>
      </c>
      <c r="L391" s="3"/>
      <c r="M391" s="3" t="s">
        <v>381</v>
      </c>
      <c r="N391" s="3"/>
      <c r="O391" s="3" t="s">
        <v>237</v>
      </c>
      <c r="P391" s="3"/>
      <c r="Q391" s="3" t="s">
        <v>380</v>
      </c>
      <c r="R391" s="3"/>
      <c r="S391" s="3" t="s">
        <v>219</v>
      </c>
      <c r="T391" s="3"/>
      <c r="U391" s="2">
        <v>137.96</v>
      </c>
    </row>
    <row r="392" spans="1:21" x14ac:dyDescent="0.25">
      <c r="A392" s="3"/>
      <c r="B392" s="3"/>
      <c r="C392" s="3"/>
      <c r="D392" s="3"/>
      <c r="E392" s="3"/>
      <c r="F392" s="3"/>
      <c r="G392" s="3"/>
      <c r="H392" s="3"/>
      <c r="I392" s="3" t="s">
        <v>250</v>
      </c>
      <c r="J392" s="3"/>
      <c r="K392" s="43">
        <v>43496</v>
      </c>
      <c r="L392" s="3"/>
      <c r="M392" s="3" t="s">
        <v>376</v>
      </c>
      <c r="N392" s="3"/>
      <c r="O392" s="3" t="s">
        <v>237</v>
      </c>
      <c r="P392" s="3"/>
      <c r="Q392" s="3" t="s">
        <v>379</v>
      </c>
      <c r="R392" s="3"/>
      <c r="S392" s="3" t="s">
        <v>219</v>
      </c>
      <c r="T392" s="3"/>
      <c r="U392" s="2">
        <v>38.28</v>
      </c>
    </row>
    <row r="393" spans="1:21" x14ac:dyDescent="0.25">
      <c r="A393" s="3"/>
      <c r="B393" s="3"/>
      <c r="C393" s="3"/>
      <c r="D393" s="3"/>
      <c r="E393" s="3"/>
      <c r="F393" s="3"/>
      <c r="G393" s="3"/>
      <c r="H393" s="3"/>
      <c r="I393" s="3" t="s">
        <v>250</v>
      </c>
      <c r="J393" s="3"/>
      <c r="K393" s="43">
        <v>43496</v>
      </c>
      <c r="L393" s="3"/>
      <c r="M393" s="3" t="s">
        <v>376</v>
      </c>
      <c r="N393" s="3"/>
      <c r="O393" s="3" t="s">
        <v>237</v>
      </c>
      <c r="P393" s="3"/>
      <c r="Q393" s="3" t="s">
        <v>378</v>
      </c>
      <c r="R393" s="3"/>
      <c r="S393" s="3" t="s">
        <v>219</v>
      </c>
      <c r="T393" s="3"/>
      <c r="U393" s="2">
        <v>96.28</v>
      </c>
    </row>
    <row r="394" spans="1:21" x14ac:dyDescent="0.25">
      <c r="A394" s="3"/>
      <c r="B394" s="3"/>
      <c r="C394" s="3"/>
      <c r="D394" s="3"/>
      <c r="E394" s="3"/>
      <c r="F394" s="3"/>
      <c r="G394" s="3"/>
      <c r="H394" s="3"/>
      <c r="I394" s="3" t="s">
        <v>250</v>
      </c>
      <c r="J394" s="3"/>
      <c r="K394" s="43">
        <v>43496</v>
      </c>
      <c r="L394" s="3"/>
      <c r="M394" s="3" t="s">
        <v>376</v>
      </c>
      <c r="N394" s="3"/>
      <c r="O394" s="3" t="s">
        <v>237</v>
      </c>
      <c r="P394" s="3"/>
      <c r="Q394" s="3" t="s">
        <v>377</v>
      </c>
      <c r="R394" s="3"/>
      <c r="S394" s="3" t="s">
        <v>219</v>
      </c>
      <c r="T394" s="3"/>
      <c r="U394" s="2">
        <v>9</v>
      </c>
    </row>
    <row r="395" spans="1:21" x14ac:dyDescent="0.25">
      <c r="A395" s="3"/>
      <c r="B395" s="3"/>
      <c r="C395" s="3"/>
      <c r="D395" s="3"/>
      <c r="E395" s="3"/>
      <c r="F395" s="3"/>
      <c r="G395" s="3"/>
      <c r="H395" s="3"/>
      <c r="I395" s="3" t="s">
        <v>250</v>
      </c>
      <c r="J395" s="3"/>
      <c r="K395" s="43">
        <v>43496</v>
      </c>
      <c r="L395" s="3"/>
      <c r="M395" s="3" t="s">
        <v>376</v>
      </c>
      <c r="N395" s="3"/>
      <c r="O395" s="3" t="s">
        <v>237</v>
      </c>
      <c r="P395" s="3"/>
      <c r="Q395" s="3" t="s">
        <v>375</v>
      </c>
      <c r="R395" s="3"/>
      <c r="S395" s="3" t="s">
        <v>219</v>
      </c>
      <c r="T395" s="3"/>
      <c r="U395" s="2">
        <v>18</v>
      </c>
    </row>
    <row r="396" spans="1:21" x14ac:dyDescent="0.25">
      <c r="A396" s="3"/>
      <c r="B396" s="3"/>
      <c r="C396" s="3"/>
      <c r="D396" s="3"/>
      <c r="E396" s="3"/>
      <c r="F396" s="3"/>
      <c r="G396" s="3"/>
      <c r="H396" s="3"/>
      <c r="I396" s="3" t="s">
        <v>250</v>
      </c>
      <c r="J396" s="3"/>
      <c r="K396" s="43">
        <v>43616</v>
      </c>
      <c r="L396" s="3"/>
      <c r="M396" s="3" t="s">
        <v>372</v>
      </c>
      <c r="N396" s="3"/>
      <c r="O396" s="3" t="s">
        <v>237</v>
      </c>
      <c r="P396" s="3"/>
      <c r="Q396" s="3" t="s">
        <v>374</v>
      </c>
      <c r="R396" s="3"/>
      <c r="S396" s="3" t="s">
        <v>219</v>
      </c>
      <c r="T396" s="3"/>
      <c r="U396" s="2">
        <v>279.95999999999998</v>
      </c>
    </row>
    <row r="397" spans="1:21" x14ac:dyDescent="0.25">
      <c r="A397" s="3"/>
      <c r="B397" s="3"/>
      <c r="C397" s="3"/>
      <c r="D397" s="3"/>
      <c r="E397" s="3"/>
      <c r="F397" s="3"/>
      <c r="G397" s="3"/>
      <c r="H397" s="3"/>
      <c r="I397" s="3" t="s">
        <v>250</v>
      </c>
      <c r="J397" s="3"/>
      <c r="K397" s="43">
        <v>43616</v>
      </c>
      <c r="L397" s="3"/>
      <c r="M397" s="3" t="s">
        <v>372</v>
      </c>
      <c r="N397" s="3"/>
      <c r="O397" s="3" t="s">
        <v>237</v>
      </c>
      <c r="P397" s="3"/>
      <c r="Q397" s="3" t="s">
        <v>373</v>
      </c>
      <c r="R397" s="3"/>
      <c r="S397" s="3" t="s">
        <v>219</v>
      </c>
      <c r="T397" s="3"/>
      <c r="U397" s="2">
        <v>28.16</v>
      </c>
    </row>
    <row r="398" spans="1:21" x14ac:dyDescent="0.25">
      <c r="A398" s="3"/>
      <c r="B398" s="3"/>
      <c r="C398" s="3"/>
      <c r="D398" s="3"/>
      <c r="E398" s="3"/>
      <c r="F398" s="3"/>
      <c r="G398" s="3"/>
      <c r="H398" s="3"/>
      <c r="I398" s="3" t="s">
        <v>250</v>
      </c>
      <c r="J398" s="3"/>
      <c r="K398" s="43">
        <v>43616</v>
      </c>
      <c r="L398" s="3"/>
      <c r="M398" s="3" t="s">
        <v>372</v>
      </c>
      <c r="N398" s="3"/>
      <c r="O398" s="3" t="s">
        <v>237</v>
      </c>
      <c r="P398" s="3"/>
      <c r="Q398" s="3" t="s">
        <v>371</v>
      </c>
      <c r="R398" s="3"/>
      <c r="S398" s="3" t="s">
        <v>219</v>
      </c>
      <c r="T398" s="3"/>
      <c r="U398" s="2">
        <v>21.02</v>
      </c>
    </row>
    <row r="399" spans="1:21" x14ac:dyDescent="0.25">
      <c r="A399" s="3"/>
      <c r="B399" s="3"/>
      <c r="C399" s="3"/>
      <c r="D399" s="3"/>
      <c r="E399" s="3"/>
      <c r="F399" s="3"/>
      <c r="G399" s="3"/>
      <c r="H399" s="3"/>
      <c r="I399" s="3" t="s">
        <v>222</v>
      </c>
      <c r="J399" s="3"/>
      <c r="K399" s="43">
        <v>43677</v>
      </c>
      <c r="L399" s="3"/>
      <c r="M399" s="3" t="s">
        <v>243</v>
      </c>
      <c r="N399" s="3"/>
      <c r="O399" s="3" t="s">
        <v>237</v>
      </c>
      <c r="P399" s="3"/>
      <c r="Q399" s="3" t="s">
        <v>366</v>
      </c>
      <c r="R399" s="3"/>
      <c r="S399" s="3" t="s">
        <v>219</v>
      </c>
      <c r="T399" s="3"/>
      <c r="U399" s="2">
        <v>107.32</v>
      </c>
    </row>
    <row r="400" spans="1:21" x14ac:dyDescent="0.25">
      <c r="A400" s="3"/>
      <c r="B400" s="3"/>
      <c r="C400" s="3"/>
      <c r="D400" s="3"/>
      <c r="E400" s="3"/>
      <c r="F400" s="3"/>
      <c r="G400" s="3"/>
      <c r="H400" s="3"/>
      <c r="I400" s="3" t="s">
        <v>222</v>
      </c>
      <c r="J400" s="3"/>
      <c r="K400" s="43">
        <v>43708</v>
      </c>
      <c r="L400" s="3"/>
      <c r="M400" s="3" t="s">
        <v>243</v>
      </c>
      <c r="N400" s="3"/>
      <c r="O400" s="3" t="s">
        <v>237</v>
      </c>
      <c r="P400" s="3"/>
      <c r="Q400" s="3" t="s">
        <v>366</v>
      </c>
      <c r="R400" s="3"/>
      <c r="S400" s="3" t="s">
        <v>219</v>
      </c>
      <c r="T400" s="3"/>
      <c r="U400" s="2">
        <v>110.23</v>
      </c>
    </row>
    <row r="401" spans="1:21" x14ac:dyDescent="0.25">
      <c r="A401" s="3"/>
      <c r="B401" s="3"/>
      <c r="C401" s="3"/>
      <c r="D401" s="3"/>
      <c r="E401" s="3"/>
      <c r="F401" s="3"/>
      <c r="G401" s="3"/>
      <c r="H401" s="3"/>
      <c r="I401" s="3" t="s">
        <v>250</v>
      </c>
      <c r="J401" s="3"/>
      <c r="K401" s="43">
        <v>43738</v>
      </c>
      <c r="L401" s="3"/>
      <c r="M401" s="3" t="s">
        <v>368</v>
      </c>
      <c r="N401" s="3"/>
      <c r="O401" s="3" t="s">
        <v>237</v>
      </c>
      <c r="P401" s="3"/>
      <c r="Q401" s="3" t="s">
        <v>370</v>
      </c>
      <c r="R401" s="3"/>
      <c r="S401" s="3" t="s">
        <v>219</v>
      </c>
      <c r="T401" s="3"/>
      <c r="U401" s="2">
        <v>197.95</v>
      </c>
    </row>
    <row r="402" spans="1:21" x14ac:dyDescent="0.25">
      <c r="A402" s="3"/>
      <c r="B402" s="3"/>
      <c r="C402" s="3"/>
      <c r="D402" s="3"/>
      <c r="E402" s="3"/>
      <c r="F402" s="3"/>
      <c r="G402" s="3"/>
      <c r="H402" s="3"/>
      <c r="I402" s="3" t="s">
        <v>250</v>
      </c>
      <c r="J402" s="3"/>
      <c r="K402" s="43">
        <v>43738</v>
      </c>
      <c r="L402" s="3"/>
      <c r="M402" s="3" t="s">
        <v>368</v>
      </c>
      <c r="N402" s="3"/>
      <c r="O402" s="3" t="s">
        <v>237</v>
      </c>
      <c r="P402" s="3"/>
      <c r="Q402" s="3" t="s">
        <v>369</v>
      </c>
      <c r="R402" s="3"/>
      <c r="S402" s="3" t="s">
        <v>219</v>
      </c>
      <c r="T402" s="3"/>
      <c r="U402" s="2">
        <v>25.46</v>
      </c>
    </row>
    <row r="403" spans="1:21" x14ac:dyDescent="0.25">
      <c r="A403" s="3"/>
      <c r="B403" s="3"/>
      <c r="C403" s="3"/>
      <c r="D403" s="3"/>
      <c r="E403" s="3"/>
      <c r="F403" s="3"/>
      <c r="G403" s="3"/>
      <c r="H403" s="3"/>
      <c r="I403" s="3" t="s">
        <v>250</v>
      </c>
      <c r="J403" s="3"/>
      <c r="K403" s="43">
        <v>43738</v>
      </c>
      <c r="L403" s="3"/>
      <c r="M403" s="3" t="s">
        <v>368</v>
      </c>
      <c r="N403" s="3"/>
      <c r="O403" s="3" t="s">
        <v>237</v>
      </c>
      <c r="P403" s="3"/>
      <c r="Q403" s="3" t="s">
        <v>367</v>
      </c>
      <c r="R403" s="3"/>
      <c r="S403" s="3" t="s">
        <v>219</v>
      </c>
      <c r="T403" s="3"/>
      <c r="U403" s="2">
        <v>25.64</v>
      </c>
    </row>
    <row r="404" spans="1:21" x14ac:dyDescent="0.25">
      <c r="A404" s="3"/>
      <c r="B404" s="3"/>
      <c r="C404" s="3"/>
      <c r="D404" s="3"/>
      <c r="E404" s="3"/>
      <c r="F404" s="3"/>
      <c r="G404" s="3"/>
      <c r="H404" s="3"/>
      <c r="I404" s="3" t="s">
        <v>222</v>
      </c>
      <c r="J404" s="3"/>
      <c r="K404" s="43">
        <v>43738</v>
      </c>
      <c r="L404" s="3"/>
      <c r="M404" s="3" t="s">
        <v>243</v>
      </c>
      <c r="N404" s="3"/>
      <c r="O404" s="3" t="s">
        <v>237</v>
      </c>
      <c r="P404" s="3"/>
      <c r="Q404" s="3" t="s">
        <v>366</v>
      </c>
      <c r="R404" s="3"/>
      <c r="S404" s="3" t="s">
        <v>219</v>
      </c>
      <c r="T404" s="3"/>
      <c r="U404" s="2">
        <v>0</v>
      </c>
    </row>
    <row r="405" spans="1:21" x14ac:dyDescent="0.25">
      <c r="A405" s="3"/>
      <c r="B405" s="3"/>
      <c r="C405" s="3"/>
      <c r="D405" s="3"/>
      <c r="E405" s="3"/>
      <c r="F405" s="3"/>
      <c r="G405" s="3"/>
      <c r="H405" s="3"/>
      <c r="I405" s="3" t="s">
        <v>222</v>
      </c>
      <c r="J405" s="3"/>
      <c r="K405" s="43">
        <v>43738</v>
      </c>
      <c r="L405" s="3"/>
      <c r="M405" s="3" t="s">
        <v>244</v>
      </c>
      <c r="N405" s="3"/>
      <c r="O405" s="3"/>
      <c r="P405" s="3"/>
      <c r="Q405" s="3" t="s">
        <v>242</v>
      </c>
      <c r="R405" s="3"/>
      <c r="S405" s="3" t="s">
        <v>219</v>
      </c>
      <c r="T405" s="3"/>
      <c r="U405" s="2">
        <v>83.74</v>
      </c>
    </row>
    <row r="406" spans="1:21" x14ac:dyDescent="0.25">
      <c r="A406" s="3"/>
      <c r="B406" s="3"/>
      <c r="C406" s="3"/>
      <c r="D406" s="3"/>
      <c r="E406" s="3"/>
      <c r="F406" s="3"/>
      <c r="G406" s="3"/>
      <c r="H406" s="3"/>
      <c r="I406" s="3" t="s">
        <v>250</v>
      </c>
      <c r="J406" s="3"/>
      <c r="K406" s="43">
        <v>43817</v>
      </c>
      <c r="L406" s="3"/>
      <c r="M406" s="3" t="s">
        <v>364</v>
      </c>
      <c r="N406" s="3"/>
      <c r="O406" s="3" t="s">
        <v>237</v>
      </c>
      <c r="P406" s="3"/>
      <c r="Q406" s="3" t="s">
        <v>365</v>
      </c>
      <c r="R406" s="3"/>
      <c r="S406" s="3" t="s">
        <v>219</v>
      </c>
      <c r="T406" s="3"/>
      <c r="U406" s="2">
        <v>127.96</v>
      </c>
    </row>
    <row r="407" spans="1:21" x14ac:dyDescent="0.25">
      <c r="A407" s="3"/>
      <c r="B407" s="3"/>
      <c r="C407" s="3"/>
      <c r="D407" s="3"/>
      <c r="E407" s="3"/>
      <c r="F407" s="3"/>
      <c r="G407" s="3"/>
      <c r="H407" s="3"/>
      <c r="I407" s="3" t="s">
        <v>250</v>
      </c>
      <c r="J407" s="3"/>
      <c r="K407" s="43">
        <v>43817</v>
      </c>
      <c r="L407" s="3"/>
      <c r="M407" s="3" t="s">
        <v>364</v>
      </c>
      <c r="N407" s="3"/>
      <c r="O407" s="3" t="s">
        <v>237</v>
      </c>
      <c r="P407" s="3"/>
      <c r="Q407" s="3" t="s">
        <v>363</v>
      </c>
      <c r="R407" s="3"/>
      <c r="S407" s="3" t="s">
        <v>219</v>
      </c>
      <c r="T407" s="3"/>
      <c r="U407" s="2">
        <v>19</v>
      </c>
    </row>
    <row r="408" spans="1:21" x14ac:dyDescent="0.25">
      <c r="A408" s="3"/>
      <c r="B408" s="3"/>
      <c r="C408" s="3"/>
      <c r="D408" s="3"/>
      <c r="E408" s="3"/>
      <c r="F408" s="3"/>
      <c r="G408" s="3"/>
      <c r="H408" s="3"/>
      <c r="I408" s="3" t="s">
        <v>222</v>
      </c>
      <c r="J408" s="3"/>
      <c r="K408" s="43">
        <v>43769</v>
      </c>
      <c r="L408" s="3"/>
      <c r="M408" s="3" t="s">
        <v>362</v>
      </c>
      <c r="N408" s="3"/>
      <c r="O408" s="3"/>
      <c r="P408" s="3"/>
      <c r="Q408" s="3" t="s">
        <v>361</v>
      </c>
      <c r="R408" s="3"/>
      <c r="S408" s="3" t="s">
        <v>219</v>
      </c>
      <c r="T408" s="3"/>
      <c r="U408" s="2">
        <v>139.83000000000001</v>
      </c>
    </row>
    <row r="409" spans="1:21" x14ac:dyDescent="0.25">
      <c r="A409" s="3"/>
      <c r="B409" s="3"/>
      <c r="C409" s="3"/>
      <c r="D409" s="3"/>
      <c r="E409" s="3"/>
      <c r="F409" s="3"/>
      <c r="G409" s="3"/>
      <c r="H409" s="3"/>
      <c r="I409" s="3" t="s">
        <v>222</v>
      </c>
      <c r="J409" s="3"/>
      <c r="K409" s="43">
        <v>43799</v>
      </c>
      <c r="L409" s="3"/>
      <c r="M409" s="3" t="s">
        <v>240</v>
      </c>
      <c r="N409" s="3"/>
      <c r="O409" s="3"/>
      <c r="P409" s="3"/>
      <c r="Q409" s="3" t="s">
        <v>239</v>
      </c>
      <c r="R409" s="3"/>
      <c r="S409" s="3" t="s">
        <v>219</v>
      </c>
      <c r="T409" s="3"/>
      <c r="U409" s="2">
        <v>137.81</v>
      </c>
    </row>
    <row r="410" spans="1:21" x14ac:dyDescent="0.25">
      <c r="A410" s="3"/>
      <c r="B410" s="3"/>
      <c r="C410" s="3"/>
      <c r="D410" s="3"/>
      <c r="E410" s="3"/>
      <c r="F410" s="3"/>
      <c r="G410" s="3"/>
      <c r="H410" s="3"/>
      <c r="I410" s="3" t="s">
        <v>222</v>
      </c>
      <c r="J410" s="3"/>
      <c r="K410" s="43">
        <v>43830</v>
      </c>
      <c r="L410" s="3"/>
      <c r="M410" s="3" t="s">
        <v>360</v>
      </c>
      <c r="N410" s="3"/>
      <c r="O410" s="3"/>
      <c r="P410" s="3"/>
      <c r="Q410" s="3" t="s">
        <v>359</v>
      </c>
      <c r="R410" s="3"/>
      <c r="S410" s="3" t="s">
        <v>219</v>
      </c>
      <c r="T410" s="3"/>
      <c r="U410" s="2">
        <v>15.66</v>
      </c>
    </row>
    <row r="411" spans="1:21" x14ac:dyDescent="0.25">
      <c r="A411" s="3"/>
      <c r="B411" s="3"/>
      <c r="C411" s="3"/>
      <c r="D411" s="3"/>
      <c r="E411" s="3"/>
      <c r="F411" s="3"/>
      <c r="G411" s="3"/>
      <c r="H411" s="3"/>
      <c r="I411" s="3" t="s">
        <v>222</v>
      </c>
      <c r="J411" s="3"/>
      <c r="K411" s="43">
        <v>43830</v>
      </c>
      <c r="L411" s="3"/>
      <c r="M411" s="3" t="s">
        <v>358</v>
      </c>
      <c r="N411" s="3"/>
      <c r="O411" s="3"/>
      <c r="P411" s="3"/>
      <c r="Q411" s="3" t="s">
        <v>357</v>
      </c>
      <c r="R411" s="3"/>
      <c r="S411" s="3" t="s">
        <v>219</v>
      </c>
      <c r="T411" s="3"/>
      <c r="U411" s="2">
        <v>0.57999999999999996</v>
      </c>
    </row>
    <row r="412" spans="1:21" ht="15.75" thickBot="1" x14ac:dyDescent="0.3">
      <c r="A412" s="3"/>
      <c r="B412" s="3"/>
      <c r="C412" s="3"/>
      <c r="D412" s="3"/>
      <c r="E412" s="3"/>
      <c r="F412" s="3"/>
      <c r="G412" s="3"/>
      <c r="H412" s="3"/>
      <c r="I412" s="3" t="s">
        <v>222</v>
      </c>
      <c r="J412" s="3"/>
      <c r="K412" s="43">
        <v>43830</v>
      </c>
      <c r="L412" s="3"/>
      <c r="M412" s="3" t="s">
        <v>311</v>
      </c>
      <c r="N412" s="3"/>
      <c r="O412" s="3"/>
      <c r="P412" s="3"/>
      <c r="Q412" s="3" t="s">
        <v>356</v>
      </c>
      <c r="R412" s="3"/>
      <c r="S412" s="3" t="s">
        <v>219</v>
      </c>
      <c r="T412" s="3"/>
      <c r="U412" s="7">
        <v>183.96</v>
      </c>
    </row>
    <row r="413" spans="1:21" x14ac:dyDescent="0.25">
      <c r="A413" s="3"/>
      <c r="B413" s="3"/>
      <c r="C413" s="3"/>
      <c r="D413" s="3"/>
      <c r="E413" s="3" t="s">
        <v>355</v>
      </c>
      <c r="F413" s="3"/>
      <c r="G413" s="3"/>
      <c r="H413" s="3"/>
      <c r="I413" s="3"/>
      <c r="J413" s="3"/>
      <c r="K413" s="43"/>
      <c r="L413" s="3"/>
      <c r="M413" s="3"/>
      <c r="N413" s="3"/>
      <c r="O413" s="3"/>
      <c r="P413" s="3"/>
      <c r="Q413" s="3"/>
      <c r="R413" s="3"/>
      <c r="S413" s="3"/>
      <c r="T413" s="3"/>
      <c r="U413" s="2">
        <f>ROUND(SUM(U388:U412),5)</f>
        <v>2183.96</v>
      </c>
    </row>
    <row r="414" spans="1:21" x14ac:dyDescent="0.25">
      <c r="A414" s="1"/>
      <c r="B414" s="1"/>
      <c r="C414" s="1"/>
      <c r="D414" s="1"/>
      <c r="E414" s="1" t="s">
        <v>159</v>
      </c>
      <c r="F414" s="1"/>
      <c r="G414" s="1"/>
      <c r="H414" s="1"/>
      <c r="I414" s="1"/>
      <c r="J414" s="1"/>
      <c r="K414" s="42"/>
      <c r="L414" s="1"/>
      <c r="M414" s="1"/>
      <c r="N414" s="1"/>
      <c r="O414" s="1"/>
      <c r="P414" s="1"/>
      <c r="Q414" s="1"/>
      <c r="R414" s="1"/>
      <c r="S414" s="1"/>
      <c r="T414" s="1"/>
      <c r="U414" s="44"/>
    </row>
    <row r="415" spans="1:21" x14ac:dyDescent="0.25">
      <c r="A415" s="3"/>
      <c r="B415" s="3"/>
      <c r="C415" s="3"/>
      <c r="D415" s="3"/>
      <c r="E415" s="3"/>
      <c r="F415" s="3"/>
      <c r="G415" s="3"/>
      <c r="H415" s="3"/>
      <c r="I415" s="3" t="s">
        <v>222</v>
      </c>
      <c r="J415" s="3"/>
      <c r="K415" s="43">
        <v>43799</v>
      </c>
      <c r="L415" s="3"/>
      <c r="M415" s="3" t="s">
        <v>241</v>
      </c>
      <c r="N415" s="3"/>
      <c r="O415" s="3"/>
      <c r="P415" s="3"/>
      <c r="Q415" s="3" t="s">
        <v>228</v>
      </c>
      <c r="R415" s="3"/>
      <c r="S415" s="3" t="s">
        <v>219</v>
      </c>
      <c r="T415" s="3"/>
      <c r="U415" s="2">
        <v>10.210000000000001</v>
      </c>
    </row>
    <row r="416" spans="1:21" ht="15.75" thickBot="1" x14ac:dyDescent="0.3">
      <c r="A416" s="3"/>
      <c r="B416" s="3"/>
      <c r="C416" s="3"/>
      <c r="D416" s="3"/>
      <c r="E416" s="3"/>
      <c r="F416" s="3"/>
      <c r="G416" s="3"/>
      <c r="H416" s="3"/>
      <c r="I416" s="3" t="s">
        <v>222</v>
      </c>
      <c r="J416" s="3"/>
      <c r="K416" s="43">
        <v>43861</v>
      </c>
      <c r="L416" s="3"/>
      <c r="M416" s="3" t="s">
        <v>229</v>
      </c>
      <c r="N416" s="3"/>
      <c r="O416" s="3"/>
      <c r="P416" s="3"/>
      <c r="Q416" s="3" t="s">
        <v>228</v>
      </c>
      <c r="R416" s="3"/>
      <c r="S416" s="3" t="s">
        <v>219</v>
      </c>
      <c r="T416" s="3"/>
      <c r="U416" s="7">
        <v>0</v>
      </c>
    </row>
    <row r="417" spans="1:21" x14ac:dyDescent="0.25">
      <c r="A417" s="3"/>
      <c r="B417" s="3"/>
      <c r="C417" s="3"/>
      <c r="D417" s="3"/>
      <c r="E417" s="3" t="s">
        <v>354</v>
      </c>
      <c r="F417" s="3"/>
      <c r="G417" s="3"/>
      <c r="H417" s="3"/>
      <c r="I417" s="3"/>
      <c r="J417" s="3"/>
      <c r="K417" s="43"/>
      <c r="L417" s="3"/>
      <c r="M417" s="3"/>
      <c r="N417" s="3"/>
      <c r="O417" s="3"/>
      <c r="P417" s="3"/>
      <c r="Q417" s="3"/>
      <c r="R417" s="3"/>
      <c r="S417" s="3"/>
      <c r="T417" s="3"/>
      <c r="U417" s="2">
        <f>ROUND(SUM(U414:U416),5)</f>
        <v>10.210000000000001</v>
      </c>
    </row>
    <row r="418" spans="1:21" x14ac:dyDescent="0.25">
      <c r="A418" s="1"/>
      <c r="B418" s="1"/>
      <c r="C418" s="1"/>
      <c r="D418" s="1"/>
      <c r="E418" s="1" t="s">
        <v>160</v>
      </c>
      <c r="F418" s="1"/>
      <c r="G418" s="1"/>
      <c r="H418" s="1"/>
      <c r="I418" s="1"/>
      <c r="J418" s="1"/>
      <c r="K418" s="42"/>
      <c r="L418" s="1"/>
      <c r="M418" s="1"/>
      <c r="N418" s="1"/>
      <c r="O418" s="1"/>
      <c r="P418" s="1"/>
      <c r="Q418" s="1"/>
      <c r="R418" s="1"/>
      <c r="S418" s="1"/>
      <c r="T418" s="1"/>
      <c r="U418" s="44"/>
    </row>
    <row r="419" spans="1:21" x14ac:dyDescent="0.25">
      <c r="A419" s="1"/>
      <c r="B419" s="1"/>
      <c r="C419" s="1"/>
      <c r="D419" s="1"/>
      <c r="E419" s="1"/>
      <c r="F419" s="1" t="s">
        <v>353</v>
      </c>
      <c r="G419" s="1"/>
      <c r="H419" s="1"/>
      <c r="I419" s="1"/>
      <c r="J419" s="1"/>
      <c r="K419" s="42"/>
      <c r="L419" s="1"/>
      <c r="M419" s="1"/>
      <c r="N419" s="1"/>
      <c r="O419" s="1"/>
      <c r="P419" s="1"/>
      <c r="Q419" s="1"/>
      <c r="R419" s="1"/>
      <c r="S419" s="1"/>
      <c r="T419" s="1"/>
      <c r="U419" s="44"/>
    </row>
    <row r="420" spans="1:21" x14ac:dyDescent="0.25">
      <c r="A420" s="3"/>
      <c r="B420" s="3"/>
      <c r="C420" s="3"/>
      <c r="D420" s="3"/>
      <c r="E420" s="3"/>
      <c r="F420" s="3"/>
      <c r="G420" s="3"/>
      <c r="H420" s="3"/>
      <c r="I420" s="3" t="s">
        <v>222</v>
      </c>
      <c r="J420" s="3"/>
      <c r="K420" s="43">
        <v>43864</v>
      </c>
      <c r="L420" s="3"/>
      <c r="M420" s="3" t="s">
        <v>336</v>
      </c>
      <c r="N420" s="3"/>
      <c r="O420" s="3"/>
      <c r="P420" s="3"/>
      <c r="Q420" s="3" t="s">
        <v>352</v>
      </c>
      <c r="R420" s="3"/>
      <c r="S420" s="3" t="s">
        <v>219</v>
      </c>
      <c r="T420" s="3"/>
      <c r="U420" s="2">
        <v>0.59</v>
      </c>
    </row>
    <row r="421" spans="1:21" x14ac:dyDescent="0.25">
      <c r="A421" s="3"/>
      <c r="B421" s="3"/>
      <c r="C421" s="3"/>
      <c r="D421" s="3"/>
      <c r="E421" s="3"/>
      <c r="F421" s="3"/>
      <c r="G421" s="3"/>
      <c r="H421" s="3"/>
      <c r="I421" s="3" t="s">
        <v>222</v>
      </c>
      <c r="J421" s="3"/>
      <c r="K421" s="43">
        <v>43864</v>
      </c>
      <c r="L421" s="3"/>
      <c r="M421" s="3" t="s">
        <v>336</v>
      </c>
      <c r="N421" s="3"/>
      <c r="O421" s="3"/>
      <c r="P421" s="3"/>
      <c r="Q421" s="3" t="s">
        <v>351</v>
      </c>
      <c r="R421" s="3"/>
      <c r="S421" s="3" t="s">
        <v>219</v>
      </c>
      <c r="T421" s="3"/>
      <c r="U421" s="2">
        <v>-0.1</v>
      </c>
    </row>
    <row r="422" spans="1:21" x14ac:dyDescent="0.25">
      <c r="A422" s="3"/>
      <c r="B422" s="3"/>
      <c r="C422" s="3"/>
      <c r="D422" s="3"/>
      <c r="E422" s="3"/>
      <c r="F422" s="3"/>
      <c r="G422" s="3"/>
      <c r="H422" s="3"/>
      <c r="I422" s="3" t="s">
        <v>222</v>
      </c>
      <c r="J422" s="3"/>
      <c r="K422" s="43">
        <v>43864</v>
      </c>
      <c r="L422" s="3"/>
      <c r="M422" s="3" t="s">
        <v>346</v>
      </c>
      <c r="N422" s="3"/>
      <c r="O422" s="3"/>
      <c r="P422" s="3"/>
      <c r="Q422" s="3" t="s">
        <v>350</v>
      </c>
      <c r="R422" s="3"/>
      <c r="S422" s="3" t="s">
        <v>219</v>
      </c>
      <c r="T422" s="3"/>
      <c r="U422" s="2">
        <v>0.77</v>
      </c>
    </row>
    <row r="423" spans="1:21" x14ac:dyDescent="0.25">
      <c r="A423" s="3"/>
      <c r="B423" s="3"/>
      <c r="C423" s="3"/>
      <c r="D423" s="3"/>
      <c r="E423" s="3"/>
      <c r="F423" s="3"/>
      <c r="G423" s="3"/>
      <c r="H423" s="3"/>
      <c r="I423" s="3" t="s">
        <v>222</v>
      </c>
      <c r="J423" s="3"/>
      <c r="K423" s="43">
        <v>43891</v>
      </c>
      <c r="L423" s="3"/>
      <c r="M423" s="3" t="s">
        <v>346</v>
      </c>
      <c r="N423" s="3"/>
      <c r="O423" s="3"/>
      <c r="P423" s="3"/>
      <c r="Q423" s="3" t="s">
        <v>349</v>
      </c>
      <c r="R423" s="3"/>
      <c r="S423" s="3" t="s">
        <v>219</v>
      </c>
      <c r="T423" s="3"/>
      <c r="U423" s="2">
        <v>0.38</v>
      </c>
    </row>
    <row r="424" spans="1:21" x14ac:dyDescent="0.25">
      <c r="A424" s="3"/>
      <c r="B424" s="3"/>
      <c r="C424" s="3"/>
      <c r="D424" s="3"/>
      <c r="E424" s="3"/>
      <c r="F424" s="3"/>
      <c r="G424" s="3"/>
      <c r="H424" s="3"/>
      <c r="I424" s="3" t="s">
        <v>222</v>
      </c>
      <c r="J424" s="3"/>
      <c r="K424" s="43">
        <v>43952</v>
      </c>
      <c r="L424" s="3"/>
      <c r="M424" s="3" t="s">
        <v>346</v>
      </c>
      <c r="N424" s="3"/>
      <c r="O424" s="3"/>
      <c r="P424" s="3"/>
      <c r="Q424" s="3" t="s">
        <v>348</v>
      </c>
      <c r="R424" s="3"/>
      <c r="S424" s="3" t="s">
        <v>219</v>
      </c>
      <c r="T424" s="3"/>
      <c r="U424" s="2">
        <v>0.68</v>
      </c>
    </row>
    <row r="425" spans="1:21" x14ac:dyDescent="0.25">
      <c r="A425" s="3"/>
      <c r="B425" s="3"/>
      <c r="C425" s="3"/>
      <c r="D425" s="3"/>
      <c r="E425" s="3"/>
      <c r="F425" s="3"/>
      <c r="G425" s="3"/>
      <c r="H425" s="3"/>
      <c r="I425" s="3" t="s">
        <v>222</v>
      </c>
      <c r="J425" s="3"/>
      <c r="K425" s="43">
        <v>43922</v>
      </c>
      <c r="L425" s="3"/>
      <c r="M425" s="3" t="s">
        <v>346</v>
      </c>
      <c r="N425" s="3"/>
      <c r="O425" s="3"/>
      <c r="P425" s="3"/>
      <c r="Q425" s="3" t="s">
        <v>347</v>
      </c>
      <c r="R425" s="3"/>
      <c r="S425" s="3" t="s">
        <v>219</v>
      </c>
      <c r="T425" s="3"/>
      <c r="U425" s="2">
        <v>0.5</v>
      </c>
    </row>
    <row r="426" spans="1:21" ht="15.75" thickBot="1" x14ac:dyDescent="0.3">
      <c r="A426" s="3"/>
      <c r="B426" s="3"/>
      <c r="C426" s="3"/>
      <c r="D426" s="3"/>
      <c r="E426" s="3"/>
      <c r="F426" s="3"/>
      <c r="G426" s="3"/>
      <c r="H426" s="3"/>
      <c r="I426" s="3" t="s">
        <v>222</v>
      </c>
      <c r="J426" s="3"/>
      <c r="K426" s="43">
        <v>43983</v>
      </c>
      <c r="L426" s="3"/>
      <c r="M426" s="3" t="s">
        <v>346</v>
      </c>
      <c r="N426" s="3"/>
      <c r="O426" s="3"/>
      <c r="P426" s="3"/>
      <c r="Q426" s="3" t="s">
        <v>345</v>
      </c>
      <c r="R426" s="3"/>
      <c r="S426" s="3" t="s">
        <v>219</v>
      </c>
      <c r="T426" s="3"/>
      <c r="U426" s="7">
        <v>-8.65</v>
      </c>
    </row>
    <row r="427" spans="1:21" x14ac:dyDescent="0.25">
      <c r="A427" s="3"/>
      <c r="B427" s="3"/>
      <c r="C427" s="3"/>
      <c r="D427" s="3"/>
      <c r="E427" s="3"/>
      <c r="F427" s="3" t="s">
        <v>344</v>
      </c>
      <c r="G427" s="3"/>
      <c r="H427" s="3"/>
      <c r="I427" s="3"/>
      <c r="J427" s="3"/>
      <c r="K427" s="43"/>
      <c r="L427" s="3"/>
      <c r="M427" s="3"/>
      <c r="N427" s="3"/>
      <c r="O427" s="3"/>
      <c r="P427" s="3"/>
      <c r="Q427" s="3"/>
      <c r="R427" s="3"/>
      <c r="S427" s="3"/>
      <c r="T427" s="3"/>
      <c r="U427" s="2">
        <f>ROUND(SUM(U419:U426),5)</f>
        <v>-5.83</v>
      </c>
    </row>
    <row r="428" spans="1:21" x14ac:dyDescent="0.25">
      <c r="A428" s="1"/>
      <c r="B428" s="1"/>
      <c r="C428" s="1"/>
      <c r="D428" s="1"/>
      <c r="E428" s="1"/>
      <c r="F428" s="1" t="s">
        <v>343</v>
      </c>
      <c r="G428" s="1"/>
      <c r="H428" s="1"/>
      <c r="I428" s="1"/>
      <c r="J428" s="1"/>
      <c r="K428" s="42"/>
      <c r="L428" s="1"/>
      <c r="M428" s="1"/>
      <c r="N428" s="1"/>
      <c r="O428" s="1"/>
      <c r="P428" s="1"/>
      <c r="Q428" s="1"/>
      <c r="R428" s="1"/>
      <c r="S428" s="1"/>
      <c r="T428" s="1"/>
      <c r="U428" s="44"/>
    </row>
    <row r="429" spans="1:21" x14ac:dyDescent="0.25">
      <c r="A429" s="3"/>
      <c r="B429" s="3"/>
      <c r="C429" s="3"/>
      <c r="D429" s="3"/>
      <c r="E429" s="3"/>
      <c r="F429" s="3"/>
      <c r="G429" s="3"/>
      <c r="H429" s="3"/>
      <c r="I429" s="3" t="s">
        <v>222</v>
      </c>
      <c r="J429" s="3"/>
      <c r="K429" s="43">
        <v>43864</v>
      </c>
      <c r="L429" s="3"/>
      <c r="M429" s="3" t="s">
        <v>336</v>
      </c>
      <c r="N429" s="3"/>
      <c r="O429" s="3"/>
      <c r="P429" s="3"/>
      <c r="Q429" s="3" t="s">
        <v>342</v>
      </c>
      <c r="R429" s="3"/>
      <c r="S429" s="3" t="s">
        <v>219</v>
      </c>
      <c r="T429" s="3"/>
      <c r="U429" s="2">
        <v>2.76</v>
      </c>
    </row>
    <row r="430" spans="1:21" x14ac:dyDescent="0.25">
      <c r="A430" s="3"/>
      <c r="B430" s="3"/>
      <c r="C430" s="3"/>
      <c r="D430" s="3"/>
      <c r="E430" s="3"/>
      <c r="F430" s="3"/>
      <c r="G430" s="3"/>
      <c r="H430" s="3"/>
      <c r="I430" s="3" t="s">
        <v>222</v>
      </c>
      <c r="J430" s="3"/>
      <c r="K430" s="43">
        <v>43864</v>
      </c>
      <c r="L430" s="3"/>
      <c r="M430" s="3" t="s">
        <v>338</v>
      </c>
      <c r="N430" s="3"/>
      <c r="O430" s="3"/>
      <c r="P430" s="3"/>
      <c r="Q430" s="3" t="s">
        <v>341</v>
      </c>
      <c r="R430" s="3"/>
      <c r="S430" s="3" t="s">
        <v>219</v>
      </c>
      <c r="T430" s="3"/>
      <c r="U430" s="2">
        <v>6.21</v>
      </c>
    </row>
    <row r="431" spans="1:21" x14ac:dyDescent="0.25">
      <c r="A431" s="3"/>
      <c r="B431" s="3"/>
      <c r="C431" s="3"/>
      <c r="D431" s="3"/>
      <c r="E431" s="3"/>
      <c r="F431" s="3"/>
      <c r="G431" s="3"/>
      <c r="H431" s="3"/>
      <c r="I431" s="3" t="s">
        <v>222</v>
      </c>
      <c r="J431" s="3"/>
      <c r="K431" s="43">
        <v>43891</v>
      </c>
      <c r="L431" s="3"/>
      <c r="M431" s="3" t="s">
        <v>338</v>
      </c>
      <c r="N431" s="3"/>
      <c r="O431" s="3"/>
      <c r="P431" s="3"/>
      <c r="Q431" s="3" t="s">
        <v>337</v>
      </c>
      <c r="R431" s="3"/>
      <c r="S431" s="3" t="s">
        <v>219</v>
      </c>
      <c r="T431" s="3"/>
      <c r="U431" s="2">
        <v>3.1</v>
      </c>
    </row>
    <row r="432" spans="1:21" x14ac:dyDescent="0.25">
      <c r="A432" s="3"/>
      <c r="B432" s="3"/>
      <c r="C432" s="3"/>
      <c r="D432" s="3"/>
      <c r="E432" s="3"/>
      <c r="F432" s="3"/>
      <c r="G432" s="3"/>
      <c r="H432" s="3"/>
      <c r="I432" s="3" t="s">
        <v>222</v>
      </c>
      <c r="J432" s="3"/>
      <c r="K432" s="43">
        <v>43952</v>
      </c>
      <c r="L432" s="3"/>
      <c r="M432" s="3" t="s">
        <v>338</v>
      </c>
      <c r="N432" s="3"/>
      <c r="O432" s="3"/>
      <c r="P432" s="3"/>
      <c r="Q432" s="3" t="s">
        <v>340</v>
      </c>
      <c r="R432" s="3"/>
      <c r="S432" s="3" t="s">
        <v>219</v>
      </c>
      <c r="T432" s="3"/>
      <c r="U432" s="2">
        <v>5.52</v>
      </c>
    </row>
    <row r="433" spans="1:21" x14ac:dyDescent="0.25">
      <c r="A433" s="3"/>
      <c r="B433" s="3"/>
      <c r="C433" s="3"/>
      <c r="D433" s="3"/>
      <c r="E433" s="3"/>
      <c r="F433" s="3"/>
      <c r="G433" s="3"/>
      <c r="H433" s="3"/>
      <c r="I433" s="3" t="s">
        <v>222</v>
      </c>
      <c r="J433" s="3"/>
      <c r="K433" s="43">
        <v>43922</v>
      </c>
      <c r="L433" s="3"/>
      <c r="M433" s="3" t="s">
        <v>338</v>
      </c>
      <c r="N433" s="3"/>
      <c r="O433" s="3"/>
      <c r="P433" s="3"/>
      <c r="Q433" s="3" t="s">
        <v>339</v>
      </c>
      <c r="R433" s="3"/>
      <c r="S433" s="3" t="s">
        <v>219</v>
      </c>
      <c r="T433" s="3"/>
      <c r="U433" s="2">
        <v>4.0199999999999996</v>
      </c>
    </row>
    <row r="434" spans="1:21" x14ac:dyDescent="0.25">
      <c r="A434" s="3"/>
      <c r="B434" s="3"/>
      <c r="C434" s="3"/>
      <c r="D434" s="3"/>
      <c r="E434" s="3"/>
      <c r="F434" s="3"/>
      <c r="G434" s="3"/>
      <c r="H434" s="3"/>
      <c r="I434" s="3" t="s">
        <v>222</v>
      </c>
      <c r="J434" s="3"/>
      <c r="K434" s="43">
        <v>43983</v>
      </c>
      <c r="L434" s="3"/>
      <c r="M434" s="3" t="s">
        <v>338</v>
      </c>
      <c r="N434" s="3"/>
      <c r="O434" s="3"/>
      <c r="P434" s="3"/>
      <c r="Q434" s="3" t="s">
        <v>337</v>
      </c>
      <c r="R434" s="3"/>
      <c r="S434" s="3" t="s">
        <v>219</v>
      </c>
      <c r="T434" s="3"/>
      <c r="U434" s="2">
        <v>4.0199999999999996</v>
      </c>
    </row>
    <row r="435" spans="1:21" ht="15.75" thickBot="1" x14ac:dyDescent="0.3">
      <c r="A435" s="3"/>
      <c r="B435" s="3"/>
      <c r="C435" s="3"/>
      <c r="D435" s="3"/>
      <c r="E435" s="3"/>
      <c r="F435" s="3"/>
      <c r="G435" s="3"/>
      <c r="H435" s="3"/>
      <c r="I435" s="3" t="s">
        <v>222</v>
      </c>
      <c r="J435" s="3"/>
      <c r="K435" s="43">
        <v>44012</v>
      </c>
      <c r="L435" s="3"/>
      <c r="M435" s="3" t="s">
        <v>336</v>
      </c>
      <c r="N435" s="3"/>
      <c r="O435" s="3"/>
      <c r="P435" s="3"/>
      <c r="Q435" s="3" t="s">
        <v>335</v>
      </c>
      <c r="R435" s="3"/>
      <c r="S435" s="3" t="s">
        <v>219</v>
      </c>
      <c r="T435" s="3"/>
      <c r="U435" s="4">
        <v>-0.96</v>
      </c>
    </row>
    <row r="436" spans="1:21" ht="15.75" thickBot="1" x14ac:dyDescent="0.3">
      <c r="A436" s="3"/>
      <c r="B436" s="3"/>
      <c r="C436" s="3"/>
      <c r="D436" s="3"/>
      <c r="E436" s="3"/>
      <c r="F436" s="3" t="s">
        <v>334</v>
      </c>
      <c r="G436" s="3"/>
      <c r="H436" s="3"/>
      <c r="I436" s="3"/>
      <c r="J436" s="3"/>
      <c r="K436" s="43"/>
      <c r="L436" s="3"/>
      <c r="M436" s="3"/>
      <c r="N436" s="3"/>
      <c r="O436" s="3"/>
      <c r="P436" s="3"/>
      <c r="Q436" s="3"/>
      <c r="R436" s="3"/>
      <c r="S436" s="3"/>
      <c r="T436" s="3"/>
      <c r="U436" s="6">
        <f>ROUND(SUM(U428:U435),5)</f>
        <v>24.67</v>
      </c>
    </row>
    <row r="437" spans="1:21" x14ac:dyDescent="0.25">
      <c r="A437" s="3"/>
      <c r="B437" s="3"/>
      <c r="C437" s="3"/>
      <c r="D437" s="3"/>
      <c r="E437" s="3" t="s">
        <v>333</v>
      </c>
      <c r="F437" s="3"/>
      <c r="G437" s="3"/>
      <c r="H437" s="3"/>
      <c r="I437" s="3"/>
      <c r="J437" s="3"/>
      <c r="K437" s="43"/>
      <c r="L437" s="3"/>
      <c r="M437" s="3"/>
      <c r="N437" s="3"/>
      <c r="O437" s="3"/>
      <c r="P437" s="3"/>
      <c r="Q437" s="3"/>
      <c r="R437" s="3"/>
      <c r="S437" s="3"/>
      <c r="T437" s="3"/>
      <c r="U437" s="2">
        <f>ROUND(U427+U436,5)</f>
        <v>18.84</v>
      </c>
    </row>
    <row r="438" spans="1:21" x14ac:dyDescent="0.25">
      <c r="A438" s="1"/>
      <c r="B438" s="1"/>
      <c r="C438" s="1"/>
      <c r="D438" s="1"/>
      <c r="E438" s="1" t="s">
        <v>162</v>
      </c>
      <c r="F438" s="1"/>
      <c r="G438" s="1"/>
      <c r="H438" s="1"/>
      <c r="I438" s="1"/>
      <c r="J438" s="1"/>
      <c r="K438" s="42"/>
      <c r="L438" s="1"/>
      <c r="M438" s="1"/>
      <c r="N438" s="1"/>
      <c r="O438" s="1"/>
      <c r="P438" s="1"/>
      <c r="Q438" s="1"/>
      <c r="R438" s="1"/>
      <c r="S438" s="1"/>
      <c r="T438" s="1"/>
      <c r="U438" s="44"/>
    </row>
    <row r="439" spans="1:21" x14ac:dyDescent="0.25">
      <c r="A439" s="3"/>
      <c r="B439" s="3"/>
      <c r="C439" s="3"/>
      <c r="D439" s="3"/>
      <c r="E439" s="3"/>
      <c r="F439" s="3"/>
      <c r="G439" s="3"/>
      <c r="H439" s="3"/>
      <c r="I439" s="3" t="s">
        <v>332</v>
      </c>
      <c r="J439" s="3"/>
      <c r="K439" s="43">
        <v>43201</v>
      </c>
      <c r="L439" s="3"/>
      <c r="M439" s="3" t="s">
        <v>331</v>
      </c>
      <c r="N439" s="3"/>
      <c r="O439" s="3" t="s">
        <v>247</v>
      </c>
      <c r="P439" s="3"/>
      <c r="Q439" s="3" t="s">
        <v>330</v>
      </c>
      <c r="R439" s="3"/>
      <c r="S439" s="3" t="s">
        <v>219</v>
      </c>
      <c r="T439" s="3"/>
      <c r="U439" s="2">
        <v>50</v>
      </c>
    </row>
    <row r="440" spans="1:21" x14ac:dyDescent="0.25">
      <c r="A440" s="3"/>
      <c r="B440" s="3"/>
      <c r="C440" s="3"/>
      <c r="D440" s="3"/>
      <c r="E440" s="3"/>
      <c r="F440" s="3"/>
      <c r="G440" s="3"/>
      <c r="H440" s="3"/>
      <c r="I440" s="3" t="s">
        <v>222</v>
      </c>
      <c r="J440" s="3"/>
      <c r="K440" s="43">
        <v>43281</v>
      </c>
      <c r="L440" s="3"/>
      <c r="M440" s="3" t="s">
        <v>329</v>
      </c>
      <c r="N440" s="3"/>
      <c r="O440" s="3"/>
      <c r="P440" s="3"/>
      <c r="Q440" s="3" t="s">
        <v>328</v>
      </c>
      <c r="R440" s="3"/>
      <c r="S440" s="3" t="s">
        <v>219</v>
      </c>
      <c r="T440" s="3"/>
      <c r="U440" s="2">
        <v>25000</v>
      </c>
    </row>
    <row r="441" spans="1:21" x14ac:dyDescent="0.25">
      <c r="A441" s="3"/>
      <c r="B441" s="3"/>
      <c r="C441" s="3"/>
      <c r="D441" s="3"/>
      <c r="E441" s="3"/>
      <c r="F441" s="3"/>
      <c r="G441" s="3"/>
      <c r="H441" s="3"/>
      <c r="I441" s="3" t="s">
        <v>250</v>
      </c>
      <c r="J441" s="3"/>
      <c r="K441" s="43">
        <v>43282</v>
      </c>
      <c r="L441" s="3"/>
      <c r="M441" s="3" t="s">
        <v>327</v>
      </c>
      <c r="N441" s="3"/>
      <c r="O441" s="3" t="s">
        <v>246</v>
      </c>
      <c r="P441" s="3"/>
      <c r="Q441" s="3" t="s">
        <v>326</v>
      </c>
      <c r="R441" s="3"/>
      <c r="S441" s="3" t="s">
        <v>219</v>
      </c>
      <c r="T441" s="3"/>
      <c r="U441" s="2">
        <v>1.52</v>
      </c>
    </row>
    <row r="442" spans="1:21" x14ac:dyDescent="0.25">
      <c r="A442" s="3"/>
      <c r="B442" s="3"/>
      <c r="C442" s="3"/>
      <c r="D442" s="3"/>
      <c r="E442" s="3"/>
      <c r="F442" s="3"/>
      <c r="G442" s="3"/>
      <c r="H442" s="3"/>
      <c r="I442" s="3" t="s">
        <v>250</v>
      </c>
      <c r="J442" s="3"/>
      <c r="K442" s="43">
        <v>43404</v>
      </c>
      <c r="L442" s="3"/>
      <c r="M442" s="3" t="s">
        <v>325</v>
      </c>
      <c r="N442" s="3"/>
      <c r="O442" s="3" t="s">
        <v>246</v>
      </c>
      <c r="P442" s="3"/>
      <c r="Q442" s="3" t="s">
        <v>321</v>
      </c>
      <c r="R442" s="3"/>
      <c r="S442" s="3" t="s">
        <v>219</v>
      </c>
      <c r="T442" s="3"/>
      <c r="U442" s="2">
        <v>50</v>
      </c>
    </row>
    <row r="443" spans="1:21" x14ac:dyDescent="0.25">
      <c r="A443" s="3"/>
      <c r="B443" s="3"/>
      <c r="C443" s="3"/>
      <c r="D443" s="3"/>
      <c r="E443" s="3"/>
      <c r="F443" s="3"/>
      <c r="G443" s="3"/>
      <c r="H443" s="3"/>
      <c r="I443" s="3" t="s">
        <v>250</v>
      </c>
      <c r="J443" s="3"/>
      <c r="K443" s="43">
        <v>43476</v>
      </c>
      <c r="L443" s="3"/>
      <c r="M443" s="3" t="s">
        <v>309</v>
      </c>
      <c r="N443" s="3"/>
      <c r="O443" s="3" t="s">
        <v>308</v>
      </c>
      <c r="P443" s="3"/>
      <c r="Q443" s="3" t="s">
        <v>307</v>
      </c>
      <c r="R443" s="3"/>
      <c r="S443" s="3" t="s">
        <v>219</v>
      </c>
      <c r="T443" s="3"/>
      <c r="U443" s="2">
        <v>50</v>
      </c>
    </row>
    <row r="444" spans="1:21" x14ac:dyDescent="0.25">
      <c r="A444" s="3"/>
      <c r="B444" s="3"/>
      <c r="C444" s="3"/>
      <c r="D444" s="3"/>
      <c r="E444" s="3"/>
      <c r="F444" s="3"/>
      <c r="G444" s="3"/>
      <c r="H444" s="3"/>
      <c r="I444" s="3" t="s">
        <v>250</v>
      </c>
      <c r="J444" s="3"/>
      <c r="K444" s="43">
        <v>43496</v>
      </c>
      <c r="L444" s="3"/>
      <c r="M444" s="3" t="s">
        <v>324</v>
      </c>
      <c r="N444" s="3"/>
      <c r="O444" s="3" t="s">
        <v>246</v>
      </c>
      <c r="P444" s="3"/>
      <c r="Q444" s="3" t="s">
        <v>321</v>
      </c>
      <c r="R444" s="3"/>
      <c r="S444" s="3" t="s">
        <v>219</v>
      </c>
      <c r="T444" s="3"/>
      <c r="U444" s="2">
        <v>50</v>
      </c>
    </row>
    <row r="445" spans="1:21" x14ac:dyDescent="0.25">
      <c r="A445" s="3"/>
      <c r="B445" s="3"/>
      <c r="C445" s="3"/>
      <c r="D445" s="3"/>
      <c r="E445" s="3"/>
      <c r="F445" s="3"/>
      <c r="G445" s="3"/>
      <c r="H445" s="3"/>
      <c r="I445" s="3" t="s">
        <v>250</v>
      </c>
      <c r="J445" s="3"/>
      <c r="K445" s="43">
        <v>43496</v>
      </c>
      <c r="L445" s="3"/>
      <c r="M445" s="3" t="s">
        <v>324</v>
      </c>
      <c r="N445" s="3"/>
      <c r="O445" s="3" t="s">
        <v>246</v>
      </c>
      <c r="P445" s="3"/>
      <c r="Q445" s="3" t="s">
        <v>323</v>
      </c>
      <c r="R445" s="3"/>
      <c r="S445" s="3" t="s">
        <v>219</v>
      </c>
      <c r="T445" s="3"/>
      <c r="U445" s="2">
        <v>1.21</v>
      </c>
    </row>
    <row r="446" spans="1:21" x14ac:dyDescent="0.25">
      <c r="A446" s="3"/>
      <c r="B446" s="3"/>
      <c r="C446" s="3"/>
      <c r="D446" s="3"/>
      <c r="E446" s="3"/>
      <c r="F446" s="3"/>
      <c r="G446" s="3"/>
      <c r="H446" s="3"/>
      <c r="I446" s="3" t="s">
        <v>250</v>
      </c>
      <c r="J446" s="3"/>
      <c r="K446" s="43">
        <v>43524</v>
      </c>
      <c r="L446" s="3"/>
      <c r="M446" s="3" t="s">
        <v>322</v>
      </c>
      <c r="N446" s="3"/>
      <c r="O446" s="3" t="s">
        <v>246</v>
      </c>
      <c r="P446" s="3"/>
      <c r="Q446" s="3" t="s">
        <v>321</v>
      </c>
      <c r="R446" s="3"/>
      <c r="S446" s="3" t="s">
        <v>219</v>
      </c>
      <c r="T446" s="3"/>
      <c r="U446" s="2">
        <v>100</v>
      </c>
    </row>
    <row r="447" spans="1:21" x14ac:dyDescent="0.25">
      <c r="A447" s="3"/>
      <c r="B447" s="3"/>
      <c r="C447" s="3"/>
      <c r="D447" s="3"/>
      <c r="E447" s="3"/>
      <c r="F447" s="3"/>
      <c r="G447" s="3"/>
      <c r="H447" s="3"/>
      <c r="I447" s="3" t="s">
        <v>250</v>
      </c>
      <c r="J447" s="3"/>
      <c r="K447" s="43">
        <v>43614</v>
      </c>
      <c r="L447" s="3"/>
      <c r="M447" s="3" t="s">
        <v>320</v>
      </c>
      <c r="N447" s="3"/>
      <c r="O447" s="3" t="s">
        <v>319</v>
      </c>
      <c r="P447" s="3"/>
      <c r="Q447" s="3" t="s">
        <v>318</v>
      </c>
      <c r="R447" s="3"/>
      <c r="S447" s="3" t="s">
        <v>219</v>
      </c>
      <c r="T447" s="3"/>
      <c r="U447" s="2">
        <v>10000</v>
      </c>
    </row>
    <row r="448" spans="1:21" x14ac:dyDescent="0.25">
      <c r="A448" s="3"/>
      <c r="B448" s="3"/>
      <c r="C448" s="3"/>
      <c r="D448" s="3"/>
      <c r="E448" s="3"/>
      <c r="F448" s="3"/>
      <c r="G448" s="3"/>
      <c r="H448" s="3"/>
      <c r="I448" s="3" t="s">
        <v>250</v>
      </c>
      <c r="J448" s="3"/>
      <c r="K448" s="43">
        <v>43677</v>
      </c>
      <c r="L448" s="3"/>
      <c r="M448" s="3" t="s">
        <v>317</v>
      </c>
      <c r="N448" s="3"/>
      <c r="O448" s="3" t="s">
        <v>246</v>
      </c>
      <c r="P448" s="3"/>
      <c r="Q448" s="3" t="s">
        <v>313</v>
      </c>
      <c r="R448" s="3"/>
      <c r="S448" s="3" t="s">
        <v>219</v>
      </c>
      <c r="T448" s="3"/>
      <c r="U448" s="2">
        <v>100</v>
      </c>
    </row>
    <row r="449" spans="1:21" x14ac:dyDescent="0.25">
      <c r="A449" s="3"/>
      <c r="B449" s="3"/>
      <c r="C449" s="3"/>
      <c r="D449" s="3"/>
      <c r="E449" s="3"/>
      <c r="F449" s="3"/>
      <c r="G449" s="3"/>
      <c r="H449" s="3"/>
      <c r="I449" s="3" t="s">
        <v>222</v>
      </c>
      <c r="J449" s="3"/>
      <c r="K449" s="43">
        <v>43677</v>
      </c>
      <c r="L449" s="3"/>
      <c r="M449" s="3" t="s">
        <v>311</v>
      </c>
      <c r="N449" s="3"/>
      <c r="O449" s="3"/>
      <c r="P449" s="3"/>
      <c r="Q449" s="3" t="s">
        <v>301</v>
      </c>
      <c r="R449" s="3"/>
      <c r="S449" s="3" t="s">
        <v>219</v>
      </c>
      <c r="T449" s="3"/>
      <c r="U449" s="2">
        <v>13.4</v>
      </c>
    </row>
    <row r="450" spans="1:21" x14ac:dyDescent="0.25">
      <c r="A450" s="3"/>
      <c r="B450" s="3"/>
      <c r="C450" s="3"/>
      <c r="D450" s="3"/>
      <c r="E450" s="3"/>
      <c r="F450" s="3"/>
      <c r="G450" s="3"/>
      <c r="H450" s="3"/>
      <c r="I450" s="3" t="s">
        <v>222</v>
      </c>
      <c r="J450" s="3"/>
      <c r="K450" s="43">
        <v>43708</v>
      </c>
      <c r="L450" s="3"/>
      <c r="M450" s="3" t="s">
        <v>311</v>
      </c>
      <c r="N450" s="3"/>
      <c r="O450" s="3"/>
      <c r="P450" s="3"/>
      <c r="Q450" s="3" t="s">
        <v>301</v>
      </c>
      <c r="R450" s="3"/>
      <c r="S450" s="3" t="s">
        <v>219</v>
      </c>
      <c r="T450" s="3"/>
      <c r="U450" s="2">
        <v>13.4</v>
      </c>
    </row>
    <row r="451" spans="1:21" x14ac:dyDescent="0.25">
      <c r="A451" s="3"/>
      <c r="B451" s="3"/>
      <c r="C451" s="3"/>
      <c r="D451" s="3"/>
      <c r="E451" s="3"/>
      <c r="F451" s="3"/>
      <c r="G451" s="3"/>
      <c r="H451" s="3"/>
      <c r="I451" s="3" t="s">
        <v>222</v>
      </c>
      <c r="J451" s="3"/>
      <c r="K451" s="43">
        <v>43677</v>
      </c>
      <c r="L451" s="3"/>
      <c r="M451" s="3" t="s">
        <v>241</v>
      </c>
      <c r="N451" s="3"/>
      <c r="O451" s="3"/>
      <c r="P451" s="3"/>
      <c r="Q451" s="3" t="s">
        <v>228</v>
      </c>
      <c r="R451" s="3"/>
      <c r="S451" s="3" t="s">
        <v>219</v>
      </c>
      <c r="T451" s="3"/>
      <c r="U451" s="2">
        <v>4.83</v>
      </c>
    </row>
    <row r="452" spans="1:21" x14ac:dyDescent="0.25">
      <c r="A452" s="3"/>
      <c r="B452" s="3"/>
      <c r="C452" s="3"/>
      <c r="D452" s="3"/>
      <c r="E452" s="3"/>
      <c r="F452" s="3"/>
      <c r="G452" s="3"/>
      <c r="H452" s="3"/>
      <c r="I452" s="3" t="s">
        <v>250</v>
      </c>
      <c r="J452" s="3"/>
      <c r="K452" s="43">
        <v>43708</v>
      </c>
      <c r="L452" s="3"/>
      <c r="M452" s="3" t="s">
        <v>316</v>
      </c>
      <c r="N452" s="3"/>
      <c r="O452" s="3" t="s">
        <v>246</v>
      </c>
      <c r="P452" s="3"/>
      <c r="Q452" s="3" t="s">
        <v>313</v>
      </c>
      <c r="R452" s="3"/>
      <c r="S452" s="3" t="s">
        <v>219</v>
      </c>
      <c r="T452" s="3"/>
      <c r="U452" s="2">
        <v>100</v>
      </c>
    </row>
    <row r="453" spans="1:21" x14ac:dyDescent="0.25">
      <c r="A453" s="3"/>
      <c r="B453" s="3"/>
      <c r="C453" s="3"/>
      <c r="D453" s="3"/>
      <c r="E453" s="3"/>
      <c r="F453" s="3"/>
      <c r="G453" s="3"/>
      <c r="H453" s="3"/>
      <c r="I453" s="3" t="s">
        <v>222</v>
      </c>
      <c r="J453" s="3"/>
      <c r="K453" s="43">
        <v>43708</v>
      </c>
      <c r="L453" s="3"/>
      <c r="M453" s="3" t="s">
        <v>241</v>
      </c>
      <c r="N453" s="3"/>
      <c r="O453" s="3"/>
      <c r="P453" s="3"/>
      <c r="Q453" s="3" t="s">
        <v>228</v>
      </c>
      <c r="R453" s="3"/>
      <c r="S453" s="3" t="s">
        <v>219</v>
      </c>
      <c r="T453" s="3"/>
      <c r="U453" s="2">
        <v>4.83</v>
      </c>
    </row>
    <row r="454" spans="1:21" x14ac:dyDescent="0.25">
      <c r="A454" s="3"/>
      <c r="B454" s="3"/>
      <c r="C454" s="3"/>
      <c r="D454" s="3"/>
      <c r="E454" s="3"/>
      <c r="F454" s="3"/>
      <c r="G454" s="3"/>
      <c r="H454" s="3"/>
      <c r="I454" s="3" t="s">
        <v>222</v>
      </c>
      <c r="J454" s="3"/>
      <c r="K454" s="43">
        <v>43738</v>
      </c>
      <c r="L454" s="3"/>
      <c r="M454" s="3" t="s">
        <v>311</v>
      </c>
      <c r="N454" s="3"/>
      <c r="O454" s="3"/>
      <c r="P454" s="3"/>
      <c r="Q454" s="3" t="s">
        <v>301</v>
      </c>
      <c r="R454" s="3"/>
      <c r="S454" s="3" t="s">
        <v>219</v>
      </c>
      <c r="T454" s="3"/>
      <c r="U454" s="2">
        <v>13.4</v>
      </c>
    </row>
    <row r="455" spans="1:21" x14ac:dyDescent="0.25">
      <c r="A455" s="3"/>
      <c r="B455" s="3"/>
      <c r="C455" s="3"/>
      <c r="D455" s="3"/>
      <c r="E455" s="3"/>
      <c r="F455" s="3"/>
      <c r="G455" s="3"/>
      <c r="H455" s="3"/>
      <c r="I455" s="3" t="s">
        <v>222</v>
      </c>
      <c r="J455" s="3"/>
      <c r="K455" s="43">
        <v>43738</v>
      </c>
      <c r="L455" s="3"/>
      <c r="M455" s="3" t="s">
        <v>241</v>
      </c>
      <c r="N455" s="3"/>
      <c r="O455" s="3"/>
      <c r="P455" s="3"/>
      <c r="Q455" s="3" t="s">
        <v>228</v>
      </c>
      <c r="R455" s="3"/>
      <c r="S455" s="3" t="s">
        <v>219</v>
      </c>
      <c r="T455" s="3"/>
      <c r="U455" s="2">
        <v>8.35</v>
      </c>
    </row>
    <row r="456" spans="1:21" x14ac:dyDescent="0.25">
      <c r="A456" s="3"/>
      <c r="B456" s="3"/>
      <c r="C456" s="3"/>
      <c r="D456" s="3"/>
      <c r="E456" s="3"/>
      <c r="F456" s="3"/>
      <c r="G456" s="3"/>
      <c r="H456" s="3"/>
      <c r="I456" s="3" t="s">
        <v>250</v>
      </c>
      <c r="J456" s="3"/>
      <c r="K456" s="43">
        <v>43769</v>
      </c>
      <c r="L456" s="3"/>
      <c r="M456" s="3" t="s">
        <v>315</v>
      </c>
      <c r="N456" s="3"/>
      <c r="O456" s="3" t="s">
        <v>246</v>
      </c>
      <c r="P456" s="3"/>
      <c r="Q456" s="3" t="s">
        <v>313</v>
      </c>
      <c r="R456" s="3"/>
      <c r="S456" s="3" t="s">
        <v>219</v>
      </c>
      <c r="T456" s="3"/>
      <c r="U456" s="2">
        <v>200</v>
      </c>
    </row>
    <row r="457" spans="1:21" x14ac:dyDescent="0.25">
      <c r="A457" s="3"/>
      <c r="B457" s="3"/>
      <c r="C457" s="3"/>
      <c r="D457" s="3"/>
      <c r="E457" s="3"/>
      <c r="F457" s="3"/>
      <c r="G457" s="3"/>
      <c r="H457" s="3"/>
      <c r="I457" s="3" t="s">
        <v>250</v>
      </c>
      <c r="J457" s="3"/>
      <c r="K457" s="43">
        <v>43799</v>
      </c>
      <c r="L457" s="3"/>
      <c r="M457" s="3" t="s">
        <v>314</v>
      </c>
      <c r="N457" s="3"/>
      <c r="O457" s="3" t="s">
        <v>246</v>
      </c>
      <c r="P457" s="3"/>
      <c r="Q457" s="3" t="s">
        <v>313</v>
      </c>
      <c r="R457" s="3"/>
      <c r="S457" s="3" t="s">
        <v>219</v>
      </c>
      <c r="T457" s="3"/>
      <c r="U457" s="2">
        <v>100</v>
      </c>
    </row>
    <row r="458" spans="1:21" x14ac:dyDescent="0.25">
      <c r="A458" s="3"/>
      <c r="B458" s="3"/>
      <c r="C458" s="3"/>
      <c r="D458" s="3"/>
      <c r="E458" s="3"/>
      <c r="F458" s="3"/>
      <c r="G458" s="3"/>
      <c r="H458" s="3"/>
      <c r="I458" s="3" t="s">
        <v>222</v>
      </c>
      <c r="J458" s="3"/>
      <c r="K458" s="43">
        <v>43769</v>
      </c>
      <c r="L458" s="3"/>
      <c r="M458" s="3" t="s">
        <v>311</v>
      </c>
      <c r="N458" s="3"/>
      <c r="O458" s="3"/>
      <c r="P458" s="3"/>
      <c r="Q458" s="3" t="s">
        <v>312</v>
      </c>
      <c r="R458" s="3"/>
      <c r="S458" s="3" t="s">
        <v>219</v>
      </c>
      <c r="T458" s="3"/>
      <c r="U458" s="2">
        <v>26.32</v>
      </c>
    </row>
    <row r="459" spans="1:21" x14ac:dyDescent="0.25">
      <c r="A459" s="3"/>
      <c r="B459" s="3"/>
      <c r="C459" s="3"/>
      <c r="D459" s="3"/>
      <c r="E459" s="3"/>
      <c r="F459" s="3"/>
      <c r="G459" s="3"/>
      <c r="H459" s="3"/>
      <c r="I459" s="3" t="s">
        <v>222</v>
      </c>
      <c r="J459" s="3"/>
      <c r="K459" s="43">
        <v>43769</v>
      </c>
      <c r="L459" s="3"/>
      <c r="M459" s="3" t="s">
        <v>241</v>
      </c>
      <c r="N459" s="3"/>
      <c r="O459" s="3"/>
      <c r="P459" s="3"/>
      <c r="Q459" s="3" t="s">
        <v>228</v>
      </c>
      <c r="R459" s="3"/>
      <c r="S459" s="3" t="s">
        <v>219</v>
      </c>
      <c r="T459" s="3"/>
      <c r="U459" s="2">
        <v>6.29</v>
      </c>
    </row>
    <row r="460" spans="1:21" x14ac:dyDescent="0.25">
      <c r="A460" s="3"/>
      <c r="B460" s="3"/>
      <c r="C460" s="3"/>
      <c r="D460" s="3"/>
      <c r="E460" s="3"/>
      <c r="F460" s="3"/>
      <c r="G460" s="3"/>
      <c r="H460" s="3"/>
      <c r="I460" s="3" t="s">
        <v>222</v>
      </c>
      <c r="J460" s="3"/>
      <c r="K460" s="43">
        <v>43769</v>
      </c>
      <c r="L460" s="3"/>
      <c r="M460" s="3" t="s">
        <v>311</v>
      </c>
      <c r="N460" s="3"/>
      <c r="O460" s="3"/>
      <c r="P460" s="3"/>
      <c r="Q460" s="3" t="s">
        <v>310</v>
      </c>
      <c r="R460" s="3"/>
      <c r="S460" s="3" t="s">
        <v>219</v>
      </c>
      <c r="T460" s="3"/>
      <c r="U460" s="2">
        <v>5.79</v>
      </c>
    </row>
    <row r="461" spans="1:21" x14ac:dyDescent="0.25">
      <c r="A461" s="3"/>
      <c r="B461" s="3"/>
      <c r="C461" s="3"/>
      <c r="D461" s="3"/>
      <c r="E461" s="3"/>
      <c r="F461" s="3"/>
      <c r="G461" s="3"/>
      <c r="H461" s="3"/>
      <c r="I461" s="3" t="s">
        <v>222</v>
      </c>
      <c r="J461" s="3"/>
      <c r="K461" s="43">
        <v>43799</v>
      </c>
      <c r="L461" s="3"/>
      <c r="M461" s="3" t="s">
        <v>311</v>
      </c>
      <c r="N461" s="3"/>
      <c r="O461" s="3"/>
      <c r="P461" s="3"/>
      <c r="Q461" s="3" t="s">
        <v>310</v>
      </c>
      <c r="R461" s="3"/>
      <c r="S461" s="3" t="s">
        <v>219</v>
      </c>
      <c r="T461" s="3"/>
      <c r="U461" s="2">
        <v>5.79</v>
      </c>
    </row>
    <row r="462" spans="1:21" x14ac:dyDescent="0.25">
      <c r="A462" s="3"/>
      <c r="B462" s="3"/>
      <c r="C462" s="3"/>
      <c r="D462" s="3"/>
      <c r="E462" s="3"/>
      <c r="F462" s="3"/>
      <c r="G462" s="3"/>
      <c r="H462" s="3"/>
      <c r="I462" s="3" t="s">
        <v>222</v>
      </c>
      <c r="J462" s="3"/>
      <c r="K462" s="43">
        <v>43830</v>
      </c>
      <c r="L462" s="3"/>
      <c r="M462" s="3" t="s">
        <v>311</v>
      </c>
      <c r="N462" s="3"/>
      <c r="O462" s="3"/>
      <c r="P462" s="3"/>
      <c r="Q462" s="3" t="s">
        <v>310</v>
      </c>
      <c r="R462" s="3"/>
      <c r="S462" s="3" t="s">
        <v>219</v>
      </c>
      <c r="T462" s="3"/>
      <c r="U462" s="2">
        <v>5.79</v>
      </c>
    </row>
    <row r="463" spans="1:21" x14ac:dyDescent="0.25">
      <c r="A463" s="3"/>
      <c r="B463" s="3"/>
      <c r="C463" s="3"/>
      <c r="D463" s="3"/>
      <c r="E463" s="3"/>
      <c r="F463" s="3"/>
      <c r="G463" s="3"/>
      <c r="H463" s="3"/>
      <c r="I463" s="3" t="s">
        <v>222</v>
      </c>
      <c r="J463" s="3"/>
      <c r="K463" s="43">
        <v>43799</v>
      </c>
      <c r="L463" s="3"/>
      <c r="M463" s="3" t="s">
        <v>241</v>
      </c>
      <c r="N463" s="3"/>
      <c r="O463" s="3"/>
      <c r="P463" s="3"/>
      <c r="Q463" s="3" t="s">
        <v>228</v>
      </c>
      <c r="R463" s="3"/>
      <c r="S463" s="3" t="s">
        <v>219</v>
      </c>
      <c r="T463" s="3"/>
      <c r="U463" s="2">
        <v>4.88</v>
      </c>
    </row>
    <row r="464" spans="1:21" x14ac:dyDescent="0.25">
      <c r="A464" s="3"/>
      <c r="B464" s="3"/>
      <c r="C464" s="3"/>
      <c r="D464" s="3"/>
      <c r="E464" s="3"/>
      <c r="F464" s="3"/>
      <c r="G464" s="3"/>
      <c r="H464" s="3"/>
      <c r="I464" s="3" t="s">
        <v>250</v>
      </c>
      <c r="J464" s="3"/>
      <c r="K464" s="43">
        <v>43844</v>
      </c>
      <c r="L464" s="3"/>
      <c r="M464" s="3" t="s">
        <v>309</v>
      </c>
      <c r="N464" s="3"/>
      <c r="O464" s="3" t="s">
        <v>308</v>
      </c>
      <c r="P464" s="3"/>
      <c r="Q464" s="3" t="s">
        <v>307</v>
      </c>
      <c r="R464" s="3"/>
      <c r="S464" s="3" t="s">
        <v>219</v>
      </c>
      <c r="T464" s="3"/>
      <c r="U464" s="2">
        <v>50</v>
      </c>
    </row>
    <row r="465" spans="1:21" x14ac:dyDescent="0.25">
      <c r="A465" s="3"/>
      <c r="B465" s="3"/>
      <c r="C465" s="3"/>
      <c r="D465" s="3"/>
      <c r="E465" s="3"/>
      <c r="F465" s="3"/>
      <c r="G465" s="3"/>
      <c r="H465" s="3"/>
      <c r="I465" s="3" t="s">
        <v>222</v>
      </c>
      <c r="J465" s="3"/>
      <c r="K465" s="43">
        <v>43830</v>
      </c>
      <c r="L465" s="3"/>
      <c r="M465" s="3" t="s">
        <v>306</v>
      </c>
      <c r="N465" s="3"/>
      <c r="O465" s="3"/>
      <c r="P465" s="3"/>
      <c r="Q465" s="3" t="s">
        <v>305</v>
      </c>
      <c r="R465" s="3"/>
      <c r="S465" s="3" t="s">
        <v>219</v>
      </c>
      <c r="T465" s="3"/>
      <c r="U465" s="2">
        <v>0.84</v>
      </c>
    </row>
    <row r="466" spans="1:21" x14ac:dyDescent="0.25">
      <c r="A466" s="3"/>
      <c r="B466" s="3"/>
      <c r="C466" s="3"/>
      <c r="D466" s="3"/>
      <c r="E466" s="3"/>
      <c r="F466" s="3"/>
      <c r="G466" s="3"/>
      <c r="H466" s="3"/>
      <c r="I466" s="3" t="s">
        <v>222</v>
      </c>
      <c r="J466" s="3"/>
      <c r="K466" s="43">
        <v>43830</v>
      </c>
      <c r="L466" s="3"/>
      <c r="M466" s="3" t="s">
        <v>277</v>
      </c>
      <c r="N466" s="3"/>
      <c r="O466" s="3"/>
      <c r="P466" s="3"/>
      <c r="Q466" s="3" t="s">
        <v>304</v>
      </c>
      <c r="R466" s="3"/>
      <c r="S466" s="3" t="s">
        <v>219</v>
      </c>
      <c r="T466" s="3"/>
      <c r="U466" s="2">
        <v>4.04</v>
      </c>
    </row>
    <row r="467" spans="1:21" x14ac:dyDescent="0.25">
      <c r="A467" s="3"/>
      <c r="B467" s="3"/>
      <c r="C467" s="3"/>
      <c r="D467" s="3"/>
      <c r="E467" s="3"/>
      <c r="F467" s="3"/>
      <c r="G467" s="3"/>
      <c r="H467" s="3"/>
      <c r="I467" s="3" t="s">
        <v>222</v>
      </c>
      <c r="J467" s="3"/>
      <c r="K467" s="43">
        <v>43861</v>
      </c>
      <c r="L467" s="3"/>
      <c r="M467" s="3" t="s">
        <v>229</v>
      </c>
      <c r="N467" s="3"/>
      <c r="O467" s="3"/>
      <c r="P467" s="3"/>
      <c r="Q467" s="3" t="s">
        <v>228</v>
      </c>
      <c r="R467" s="3"/>
      <c r="S467" s="3" t="s">
        <v>219</v>
      </c>
      <c r="T467" s="3"/>
      <c r="U467" s="2">
        <v>1.93</v>
      </c>
    </row>
    <row r="468" spans="1:21" x14ac:dyDescent="0.25">
      <c r="A468" s="3"/>
      <c r="B468" s="3"/>
      <c r="C468" s="3"/>
      <c r="D468" s="3"/>
      <c r="E468" s="3"/>
      <c r="F468" s="3"/>
      <c r="G468" s="3"/>
      <c r="H468" s="3"/>
      <c r="I468" s="3" t="s">
        <v>222</v>
      </c>
      <c r="J468" s="3"/>
      <c r="K468" s="43">
        <v>43830</v>
      </c>
      <c r="L468" s="3"/>
      <c r="M468" s="3" t="s">
        <v>302</v>
      </c>
      <c r="N468" s="3"/>
      <c r="O468" s="3"/>
      <c r="P468" s="3"/>
      <c r="Q468" s="3" t="s">
        <v>303</v>
      </c>
      <c r="R468" s="3"/>
      <c r="S468" s="3" t="s">
        <v>219</v>
      </c>
      <c r="T468" s="3"/>
      <c r="U468" s="2">
        <v>40.200000000000003</v>
      </c>
    </row>
    <row r="469" spans="1:21" x14ac:dyDescent="0.25">
      <c r="A469" s="3"/>
      <c r="B469" s="3"/>
      <c r="C469" s="3"/>
      <c r="D469" s="3"/>
      <c r="E469" s="3"/>
      <c r="F469" s="3"/>
      <c r="G469" s="3"/>
      <c r="H469" s="3"/>
      <c r="I469" s="3" t="s">
        <v>222</v>
      </c>
      <c r="J469" s="3"/>
      <c r="K469" s="43">
        <v>43861</v>
      </c>
      <c r="L469" s="3"/>
      <c r="M469" s="3" t="s">
        <v>302</v>
      </c>
      <c r="N469" s="3"/>
      <c r="O469" s="3"/>
      <c r="P469" s="3"/>
      <c r="Q469" s="3" t="s">
        <v>301</v>
      </c>
      <c r="R469" s="3"/>
      <c r="S469" s="3" t="s">
        <v>219</v>
      </c>
      <c r="T469" s="3"/>
      <c r="U469" s="2">
        <v>6.48</v>
      </c>
    </row>
    <row r="470" spans="1:21" x14ac:dyDescent="0.25">
      <c r="A470" s="3"/>
      <c r="B470" s="3"/>
      <c r="C470" s="3"/>
      <c r="D470" s="3"/>
      <c r="E470" s="3"/>
      <c r="F470" s="3"/>
      <c r="G470" s="3"/>
      <c r="H470" s="3"/>
      <c r="I470" s="3" t="s">
        <v>222</v>
      </c>
      <c r="J470" s="3"/>
      <c r="K470" s="43">
        <v>43889</v>
      </c>
      <c r="L470" s="3"/>
      <c r="M470" s="3" t="s">
        <v>293</v>
      </c>
      <c r="N470" s="3"/>
      <c r="O470" s="3"/>
      <c r="P470" s="3"/>
      <c r="Q470" s="3" t="s">
        <v>301</v>
      </c>
      <c r="R470" s="3"/>
      <c r="S470" s="3" t="s">
        <v>219</v>
      </c>
      <c r="T470" s="3"/>
      <c r="U470" s="2">
        <v>6.48</v>
      </c>
    </row>
    <row r="471" spans="1:21" x14ac:dyDescent="0.25">
      <c r="A471" s="3"/>
      <c r="B471" s="3"/>
      <c r="C471" s="3"/>
      <c r="D471" s="3"/>
      <c r="E471" s="3"/>
      <c r="F471" s="3"/>
      <c r="G471" s="3"/>
      <c r="H471" s="3"/>
      <c r="I471" s="3" t="s">
        <v>222</v>
      </c>
      <c r="J471" s="3"/>
      <c r="K471" s="43">
        <v>43889</v>
      </c>
      <c r="L471" s="3"/>
      <c r="M471" s="3" t="s">
        <v>281</v>
      </c>
      <c r="N471" s="3"/>
      <c r="O471" s="3"/>
      <c r="P471" s="3"/>
      <c r="Q471" s="3" t="s">
        <v>300</v>
      </c>
      <c r="R471" s="3"/>
      <c r="S471" s="3" t="s">
        <v>219</v>
      </c>
      <c r="T471" s="3"/>
      <c r="U471" s="2">
        <v>5.38</v>
      </c>
    </row>
    <row r="472" spans="1:21" x14ac:dyDescent="0.25">
      <c r="A472" s="3"/>
      <c r="B472" s="3"/>
      <c r="C472" s="3"/>
      <c r="D472" s="3"/>
      <c r="E472" s="3"/>
      <c r="F472" s="3"/>
      <c r="G472" s="3"/>
      <c r="H472" s="3"/>
      <c r="I472" s="3" t="s">
        <v>222</v>
      </c>
      <c r="J472" s="3"/>
      <c r="K472" s="43">
        <v>43889</v>
      </c>
      <c r="L472" s="3"/>
      <c r="M472" s="3" t="s">
        <v>277</v>
      </c>
      <c r="N472" s="3"/>
      <c r="O472" s="3"/>
      <c r="P472" s="3"/>
      <c r="Q472" s="3" t="s">
        <v>288</v>
      </c>
      <c r="R472" s="3"/>
      <c r="S472" s="3" t="s">
        <v>219</v>
      </c>
      <c r="T472" s="3"/>
      <c r="U472" s="2">
        <v>1.93</v>
      </c>
    </row>
    <row r="473" spans="1:21" x14ac:dyDescent="0.25">
      <c r="A473" s="3"/>
      <c r="B473" s="3"/>
      <c r="C473" s="3"/>
      <c r="D473" s="3"/>
      <c r="E473" s="3"/>
      <c r="F473" s="3"/>
      <c r="G473" s="3"/>
      <c r="H473" s="3"/>
      <c r="I473" s="3" t="s">
        <v>222</v>
      </c>
      <c r="J473" s="3"/>
      <c r="K473" s="43">
        <v>43891</v>
      </c>
      <c r="L473" s="3"/>
      <c r="M473" s="3" t="s">
        <v>281</v>
      </c>
      <c r="N473" s="3"/>
      <c r="O473" s="3"/>
      <c r="P473" s="3"/>
      <c r="Q473" s="3" t="s">
        <v>299</v>
      </c>
      <c r="R473" s="3"/>
      <c r="S473" s="3" t="s">
        <v>219</v>
      </c>
      <c r="T473" s="3"/>
      <c r="U473" s="2">
        <v>2.69</v>
      </c>
    </row>
    <row r="474" spans="1:21" x14ac:dyDescent="0.25">
      <c r="A474" s="3"/>
      <c r="B474" s="3"/>
      <c r="C474" s="3"/>
      <c r="D474" s="3"/>
      <c r="E474" s="3"/>
      <c r="F474" s="3"/>
      <c r="G474" s="3"/>
      <c r="H474" s="3"/>
      <c r="I474" s="3" t="s">
        <v>222</v>
      </c>
      <c r="J474" s="3"/>
      <c r="K474" s="43">
        <v>43921</v>
      </c>
      <c r="L474" s="3"/>
      <c r="M474" s="3" t="s">
        <v>296</v>
      </c>
      <c r="N474" s="3"/>
      <c r="O474" s="3" t="s">
        <v>298</v>
      </c>
      <c r="P474" s="3"/>
      <c r="Q474" s="3" t="s">
        <v>297</v>
      </c>
      <c r="R474" s="3"/>
      <c r="S474" s="3" t="s">
        <v>219</v>
      </c>
      <c r="T474" s="3"/>
      <c r="U474" s="2">
        <v>8.5</v>
      </c>
    </row>
    <row r="475" spans="1:21" x14ac:dyDescent="0.25">
      <c r="A475" s="3"/>
      <c r="B475" s="3"/>
      <c r="C475" s="3"/>
      <c r="D475" s="3"/>
      <c r="E475" s="3"/>
      <c r="F475" s="3"/>
      <c r="G475" s="3"/>
      <c r="H475" s="3"/>
      <c r="I475" s="3" t="s">
        <v>222</v>
      </c>
      <c r="J475" s="3"/>
      <c r="K475" s="43">
        <v>43921</v>
      </c>
      <c r="L475" s="3"/>
      <c r="M475" s="3" t="s">
        <v>296</v>
      </c>
      <c r="N475" s="3"/>
      <c r="O475" s="3" t="s">
        <v>295</v>
      </c>
      <c r="P475" s="3"/>
      <c r="Q475" s="3" t="s">
        <v>294</v>
      </c>
      <c r="R475" s="3"/>
      <c r="S475" s="3" t="s">
        <v>219</v>
      </c>
      <c r="T475" s="3"/>
      <c r="U475" s="2">
        <v>8.5</v>
      </c>
    </row>
    <row r="476" spans="1:21" x14ac:dyDescent="0.25">
      <c r="A476" s="3"/>
      <c r="B476" s="3"/>
      <c r="C476" s="3"/>
      <c r="D476" s="3"/>
      <c r="E476" s="3"/>
      <c r="F476" s="3"/>
      <c r="G476" s="3"/>
      <c r="H476" s="3"/>
      <c r="I476" s="3" t="s">
        <v>222</v>
      </c>
      <c r="J476" s="3"/>
      <c r="K476" s="43">
        <v>43921</v>
      </c>
      <c r="L476" s="3"/>
      <c r="M476" s="3" t="s">
        <v>293</v>
      </c>
      <c r="N476" s="3"/>
      <c r="O476" s="3"/>
      <c r="P476" s="3"/>
      <c r="Q476" s="3" t="s">
        <v>292</v>
      </c>
      <c r="R476" s="3"/>
      <c r="S476" s="3" t="s">
        <v>219</v>
      </c>
      <c r="T476" s="3"/>
      <c r="U476" s="2">
        <v>-17.29</v>
      </c>
    </row>
    <row r="477" spans="1:21" x14ac:dyDescent="0.25">
      <c r="A477" s="3"/>
      <c r="B477" s="3"/>
      <c r="C477" s="3"/>
      <c r="D477" s="3"/>
      <c r="E477" s="3"/>
      <c r="F477" s="3"/>
      <c r="G477" s="3"/>
      <c r="H477" s="3"/>
      <c r="I477" s="3" t="s">
        <v>222</v>
      </c>
      <c r="J477" s="3"/>
      <c r="K477" s="43">
        <v>43921</v>
      </c>
      <c r="L477" s="3"/>
      <c r="M477" s="3" t="s">
        <v>277</v>
      </c>
      <c r="N477" s="3"/>
      <c r="O477" s="3"/>
      <c r="P477" s="3"/>
      <c r="Q477" s="3" t="s">
        <v>291</v>
      </c>
      <c r="R477" s="3"/>
      <c r="S477" s="3" t="s">
        <v>219</v>
      </c>
      <c r="T477" s="3"/>
      <c r="U477" s="2">
        <v>8.0399999999999991</v>
      </c>
    </row>
    <row r="478" spans="1:21" x14ac:dyDescent="0.25">
      <c r="A478" s="3"/>
      <c r="B478" s="3"/>
      <c r="C478" s="3"/>
      <c r="D478" s="3"/>
      <c r="E478" s="3"/>
      <c r="F478" s="3"/>
      <c r="G478" s="3"/>
      <c r="H478" s="3"/>
      <c r="I478" s="3" t="s">
        <v>250</v>
      </c>
      <c r="J478" s="3"/>
      <c r="K478" s="43">
        <v>43921</v>
      </c>
      <c r="L478" s="3"/>
      <c r="M478" s="3" t="s">
        <v>290</v>
      </c>
      <c r="N478" s="3"/>
      <c r="O478" s="3" t="s">
        <v>246</v>
      </c>
      <c r="P478" s="3"/>
      <c r="Q478" s="3" t="s">
        <v>289</v>
      </c>
      <c r="R478" s="3"/>
      <c r="S478" s="3" t="s">
        <v>219</v>
      </c>
      <c r="T478" s="3"/>
      <c r="U478" s="2">
        <v>100</v>
      </c>
    </row>
    <row r="479" spans="1:21" x14ac:dyDescent="0.25">
      <c r="A479" s="3"/>
      <c r="B479" s="3"/>
      <c r="C479" s="3"/>
      <c r="D479" s="3"/>
      <c r="E479" s="3"/>
      <c r="F479" s="3"/>
      <c r="G479" s="3"/>
      <c r="H479" s="3"/>
      <c r="I479" s="3" t="s">
        <v>222</v>
      </c>
      <c r="J479" s="3"/>
      <c r="K479" s="43">
        <v>43922</v>
      </c>
      <c r="L479" s="3"/>
      <c r="M479" s="3" t="s">
        <v>281</v>
      </c>
      <c r="N479" s="3"/>
      <c r="O479" s="3"/>
      <c r="P479" s="3"/>
      <c r="Q479" s="3" t="s">
        <v>280</v>
      </c>
      <c r="R479" s="3"/>
      <c r="S479" s="3" t="s">
        <v>219</v>
      </c>
      <c r="T479" s="3"/>
      <c r="U479" s="2">
        <v>2.72</v>
      </c>
    </row>
    <row r="480" spans="1:21" x14ac:dyDescent="0.25">
      <c r="A480" s="3"/>
      <c r="B480" s="3"/>
      <c r="C480" s="3"/>
      <c r="D480" s="3"/>
      <c r="E480" s="3"/>
      <c r="F480" s="3"/>
      <c r="G480" s="3"/>
      <c r="H480" s="3"/>
      <c r="I480" s="3" t="s">
        <v>222</v>
      </c>
      <c r="J480" s="3"/>
      <c r="K480" s="43">
        <v>43951</v>
      </c>
      <c r="L480" s="3"/>
      <c r="M480" s="3" t="s">
        <v>277</v>
      </c>
      <c r="N480" s="3"/>
      <c r="O480" s="3"/>
      <c r="P480" s="3"/>
      <c r="Q480" s="3" t="s">
        <v>288</v>
      </c>
      <c r="R480" s="3"/>
      <c r="S480" s="3" t="s">
        <v>219</v>
      </c>
      <c r="T480" s="3"/>
      <c r="U480" s="2">
        <v>2.11</v>
      </c>
    </row>
    <row r="481" spans="1:21" x14ac:dyDescent="0.25">
      <c r="A481" s="3"/>
      <c r="B481" s="3"/>
      <c r="C481" s="3"/>
      <c r="D481" s="3"/>
      <c r="E481" s="3"/>
      <c r="F481" s="3"/>
      <c r="G481" s="3"/>
      <c r="H481" s="3"/>
      <c r="I481" s="3" t="s">
        <v>250</v>
      </c>
      <c r="J481" s="3"/>
      <c r="K481" s="43">
        <v>43951</v>
      </c>
      <c r="L481" s="3"/>
      <c r="M481" s="3" t="s">
        <v>287</v>
      </c>
      <c r="N481" s="3"/>
      <c r="O481" s="3" t="s">
        <v>246</v>
      </c>
      <c r="P481" s="3"/>
      <c r="Q481" s="3" t="s">
        <v>286</v>
      </c>
      <c r="R481" s="3"/>
      <c r="S481" s="3" t="s">
        <v>219</v>
      </c>
      <c r="T481" s="3"/>
      <c r="U481" s="2">
        <v>100</v>
      </c>
    </row>
    <row r="482" spans="1:21" x14ac:dyDescent="0.25">
      <c r="A482" s="3"/>
      <c r="B482" s="3"/>
      <c r="C482" s="3"/>
      <c r="D482" s="3"/>
      <c r="E482" s="3"/>
      <c r="F482" s="3"/>
      <c r="G482" s="3"/>
      <c r="H482" s="3"/>
      <c r="I482" s="3" t="s">
        <v>222</v>
      </c>
      <c r="J482" s="3"/>
      <c r="K482" s="43">
        <v>43952</v>
      </c>
      <c r="L482" s="3"/>
      <c r="M482" s="3" t="s">
        <v>281</v>
      </c>
      <c r="N482" s="3"/>
      <c r="O482" s="3"/>
      <c r="P482" s="3"/>
      <c r="Q482" s="3" t="s">
        <v>280</v>
      </c>
      <c r="R482" s="3"/>
      <c r="S482" s="3" t="s">
        <v>219</v>
      </c>
      <c r="T482" s="3"/>
      <c r="U482" s="2">
        <v>3.74</v>
      </c>
    </row>
    <row r="483" spans="1:21" x14ac:dyDescent="0.25">
      <c r="A483" s="3"/>
      <c r="B483" s="3"/>
      <c r="C483" s="3"/>
      <c r="D483" s="3"/>
      <c r="E483" s="3"/>
      <c r="F483" s="3"/>
      <c r="G483" s="3"/>
      <c r="H483" s="3"/>
      <c r="I483" s="3" t="s">
        <v>222</v>
      </c>
      <c r="J483" s="3"/>
      <c r="K483" s="43">
        <v>43980</v>
      </c>
      <c r="L483" s="3"/>
      <c r="M483" s="3" t="s">
        <v>285</v>
      </c>
      <c r="N483" s="3"/>
      <c r="O483" s="3"/>
      <c r="P483" s="3"/>
      <c r="Q483" s="3" t="s">
        <v>284</v>
      </c>
      <c r="R483" s="3"/>
      <c r="S483" s="3" t="s">
        <v>219</v>
      </c>
      <c r="T483" s="3"/>
      <c r="U483" s="2">
        <v>3.19</v>
      </c>
    </row>
    <row r="484" spans="1:21" x14ac:dyDescent="0.25">
      <c r="A484" s="3"/>
      <c r="B484" s="3"/>
      <c r="C484" s="3"/>
      <c r="D484" s="3"/>
      <c r="E484" s="3"/>
      <c r="F484" s="3"/>
      <c r="G484" s="3"/>
      <c r="H484" s="3"/>
      <c r="I484" s="3" t="s">
        <v>250</v>
      </c>
      <c r="J484" s="3"/>
      <c r="K484" s="43">
        <v>43983</v>
      </c>
      <c r="L484" s="3"/>
      <c r="M484" s="3" t="s">
        <v>283</v>
      </c>
      <c r="N484" s="3"/>
      <c r="O484" s="3" t="s">
        <v>246</v>
      </c>
      <c r="P484" s="3"/>
      <c r="Q484" s="3" t="s">
        <v>282</v>
      </c>
      <c r="R484" s="3"/>
      <c r="S484" s="3" t="s">
        <v>219</v>
      </c>
      <c r="T484" s="3"/>
      <c r="U484" s="2">
        <v>100</v>
      </c>
    </row>
    <row r="485" spans="1:21" x14ac:dyDescent="0.25">
      <c r="A485" s="3"/>
      <c r="B485" s="3"/>
      <c r="C485" s="3"/>
      <c r="D485" s="3"/>
      <c r="E485" s="3"/>
      <c r="F485" s="3"/>
      <c r="G485" s="3"/>
      <c r="H485" s="3"/>
      <c r="I485" s="3" t="s">
        <v>222</v>
      </c>
      <c r="J485" s="3"/>
      <c r="K485" s="43">
        <v>43983</v>
      </c>
      <c r="L485" s="3"/>
      <c r="M485" s="3" t="s">
        <v>281</v>
      </c>
      <c r="N485" s="3"/>
      <c r="O485" s="3"/>
      <c r="P485" s="3"/>
      <c r="Q485" s="3" t="s">
        <v>280</v>
      </c>
      <c r="R485" s="3"/>
      <c r="S485" s="3" t="s">
        <v>219</v>
      </c>
      <c r="T485" s="3"/>
      <c r="U485" s="2">
        <v>2.72</v>
      </c>
    </row>
    <row r="486" spans="1:21" x14ac:dyDescent="0.25">
      <c r="A486" s="3"/>
      <c r="B486" s="3"/>
      <c r="C486" s="3"/>
      <c r="D486" s="3"/>
      <c r="E486" s="3"/>
      <c r="F486" s="3"/>
      <c r="G486" s="3"/>
      <c r="H486" s="3"/>
      <c r="I486" s="3" t="s">
        <v>250</v>
      </c>
      <c r="J486" s="3"/>
      <c r="K486" s="43">
        <v>44012</v>
      </c>
      <c r="L486" s="3"/>
      <c r="M486" s="3" t="s">
        <v>279</v>
      </c>
      <c r="N486" s="3"/>
      <c r="O486" s="3" t="s">
        <v>246</v>
      </c>
      <c r="P486" s="3"/>
      <c r="Q486" s="3" t="s">
        <v>278</v>
      </c>
      <c r="R486" s="3"/>
      <c r="S486" s="3" t="s">
        <v>219</v>
      </c>
      <c r="T486" s="3"/>
      <c r="U486" s="2">
        <v>100</v>
      </c>
    </row>
    <row r="487" spans="1:21" x14ac:dyDescent="0.25">
      <c r="A487" s="3"/>
      <c r="B487" s="3"/>
      <c r="C487" s="3"/>
      <c r="D487" s="3"/>
      <c r="E487" s="3"/>
      <c r="F487" s="3"/>
      <c r="G487" s="3"/>
      <c r="H487" s="3"/>
      <c r="I487" s="3" t="s">
        <v>222</v>
      </c>
      <c r="J487" s="3"/>
      <c r="K487" s="43">
        <v>44012</v>
      </c>
      <c r="L487" s="3"/>
      <c r="M487" s="3" t="s">
        <v>277</v>
      </c>
      <c r="N487" s="3"/>
      <c r="O487" s="3"/>
      <c r="P487" s="3"/>
      <c r="Q487" s="3" t="s">
        <v>276</v>
      </c>
      <c r="R487" s="3"/>
      <c r="S487" s="3" t="s">
        <v>219</v>
      </c>
      <c r="T487" s="3"/>
      <c r="U487" s="2">
        <v>12.55</v>
      </c>
    </row>
    <row r="488" spans="1:21" x14ac:dyDescent="0.25">
      <c r="A488" s="3"/>
      <c r="B488" s="3"/>
      <c r="C488" s="3"/>
      <c r="D488" s="3"/>
      <c r="E488" s="3"/>
      <c r="F488" s="3"/>
      <c r="G488" s="3"/>
      <c r="H488" s="3"/>
      <c r="I488" s="3" t="s">
        <v>250</v>
      </c>
      <c r="J488" s="3"/>
      <c r="K488" s="43">
        <v>44043</v>
      </c>
      <c r="L488" s="3"/>
      <c r="M488" s="3" t="s">
        <v>275</v>
      </c>
      <c r="N488" s="3"/>
      <c r="O488" s="3" t="s">
        <v>246</v>
      </c>
      <c r="P488" s="3"/>
      <c r="Q488" s="3" t="s">
        <v>274</v>
      </c>
      <c r="R488" s="3"/>
      <c r="S488" s="3" t="s">
        <v>219</v>
      </c>
      <c r="T488" s="3"/>
      <c r="U488" s="2">
        <v>100</v>
      </c>
    </row>
    <row r="489" spans="1:21" x14ac:dyDescent="0.25">
      <c r="A489" s="3"/>
      <c r="B489" s="3"/>
      <c r="C489" s="3"/>
      <c r="D489" s="3"/>
      <c r="E489" s="3"/>
      <c r="F489" s="3"/>
      <c r="G489" s="3"/>
      <c r="H489" s="3"/>
      <c r="I489" s="3" t="s">
        <v>250</v>
      </c>
      <c r="J489" s="3"/>
      <c r="K489" s="43">
        <v>44074</v>
      </c>
      <c r="L489" s="3"/>
      <c r="M489" s="3" t="s">
        <v>273</v>
      </c>
      <c r="N489" s="3"/>
      <c r="O489" s="3" t="s">
        <v>246</v>
      </c>
      <c r="P489" s="3"/>
      <c r="Q489" s="3" t="s">
        <v>272</v>
      </c>
      <c r="R489" s="3"/>
      <c r="S489" s="3" t="s">
        <v>219</v>
      </c>
      <c r="T489" s="3"/>
      <c r="U489" s="2">
        <v>100</v>
      </c>
    </row>
    <row r="490" spans="1:21" x14ac:dyDescent="0.25">
      <c r="A490" s="3"/>
      <c r="B490" s="3"/>
      <c r="C490" s="3"/>
      <c r="D490" s="3"/>
      <c r="E490" s="3"/>
      <c r="F490" s="3"/>
      <c r="G490" s="3"/>
      <c r="H490" s="3"/>
      <c r="I490" s="3" t="s">
        <v>250</v>
      </c>
      <c r="J490" s="3"/>
      <c r="K490" s="43">
        <v>44104</v>
      </c>
      <c r="L490" s="3"/>
      <c r="M490" s="3" t="s">
        <v>271</v>
      </c>
      <c r="N490" s="3"/>
      <c r="O490" s="3" t="s">
        <v>246</v>
      </c>
      <c r="P490" s="3"/>
      <c r="Q490" s="3" t="s">
        <v>270</v>
      </c>
      <c r="R490" s="3"/>
      <c r="S490" s="3" t="s">
        <v>219</v>
      </c>
      <c r="T490" s="3"/>
      <c r="U490" s="2">
        <v>100</v>
      </c>
    </row>
    <row r="491" spans="1:21" x14ac:dyDescent="0.25">
      <c r="A491" s="3"/>
      <c r="B491" s="3"/>
      <c r="C491" s="3"/>
      <c r="D491" s="3"/>
      <c r="E491" s="3"/>
      <c r="F491" s="3"/>
      <c r="G491" s="3"/>
      <c r="H491" s="3"/>
      <c r="I491" s="3" t="s">
        <v>250</v>
      </c>
      <c r="J491" s="3"/>
      <c r="K491" s="43">
        <v>44134</v>
      </c>
      <c r="L491" s="3"/>
      <c r="M491" s="3" t="s">
        <v>269</v>
      </c>
      <c r="N491" s="3"/>
      <c r="O491" s="3" t="s">
        <v>246</v>
      </c>
      <c r="P491" s="3"/>
      <c r="Q491" s="3" t="s">
        <v>268</v>
      </c>
      <c r="R491" s="3"/>
      <c r="S491" s="3" t="s">
        <v>219</v>
      </c>
      <c r="T491" s="3"/>
      <c r="U491" s="2">
        <v>100</v>
      </c>
    </row>
    <row r="492" spans="1:21" x14ac:dyDescent="0.25">
      <c r="A492" s="3"/>
      <c r="B492" s="3"/>
      <c r="C492" s="3"/>
      <c r="D492" s="3"/>
      <c r="E492" s="3"/>
      <c r="F492" s="3"/>
      <c r="G492" s="3"/>
      <c r="H492" s="3"/>
      <c r="I492" s="3" t="s">
        <v>250</v>
      </c>
      <c r="J492" s="3"/>
      <c r="K492" s="43">
        <v>44165</v>
      </c>
      <c r="L492" s="3"/>
      <c r="M492" s="3" t="s">
        <v>267</v>
      </c>
      <c r="N492" s="3"/>
      <c r="O492" s="3" t="s">
        <v>246</v>
      </c>
      <c r="P492" s="3"/>
      <c r="Q492" s="3" t="s">
        <v>266</v>
      </c>
      <c r="R492" s="3"/>
      <c r="S492" s="3" t="s">
        <v>219</v>
      </c>
      <c r="T492" s="3"/>
      <c r="U492" s="2">
        <v>100</v>
      </c>
    </row>
    <row r="493" spans="1:21" x14ac:dyDescent="0.25">
      <c r="A493" s="3"/>
      <c r="B493" s="3"/>
      <c r="C493" s="3"/>
      <c r="D493" s="3"/>
      <c r="E493" s="3"/>
      <c r="F493" s="3"/>
      <c r="G493" s="3"/>
      <c r="H493" s="3"/>
      <c r="I493" s="3" t="s">
        <v>250</v>
      </c>
      <c r="J493" s="3"/>
      <c r="K493" s="43">
        <v>44186</v>
      </c>
      <c r="L493" s="3"/>
      <c r="M493" s="3"/>
      <c r="N493" s="3"/>
      <c r="O493" s="3" t="s">
        <v>247</v>
      </c>
      <c r="P493" s="3"/>
      <c r="Q493" s="3" t="s">
        <v>265</v>
      </c>
      <c r="R493" s="3"/>
      <c r="S493" s="3" t="s">
        <v>219</v>
      </c>
      <c r="T493" s="3"/>
      <c r="U493" s="2">
        <v>50</v>
      </c>
    </row>
    <row r="494" spans="1:21" x14ac:dyDescent="0.25">
      <c r="A494" s="3"/>
      <c r="B494" s="3"/>
      <c r="C494" s="3"/>
      <c r="D494" s="3"/>
      <c r="E494" s="3"/>
      <c r="F494" s="3"/>
      <c r="G494" s="3"/>
      <c r="H494" s="3"/>
      <c r="I494" s="3" t="s">
        <v>250</v>
      </c>
      <c r="J494" s="3"/>
      <c r="K494" s="43">
        <v>44196</v>
      </c>
      <c r="L494" s="3"/>
      <c r="M494" s="3" t="s">
        <v>264</v>
      </c>
      <c r="N494" s="3"/>
      <c r="O494" s="3" t="s">
        <v>246</v>
      </c>
      <c r="P494" s="3"/>
      <c r="Q494" s="3" t="s">
        <v>263</v>
      </c>
      <c r="R494" s="3"/>
      <c r="S494" s="3" t="s">
        <v>219</v>
      </c>
      <c r="T494" s="3"/>
      <c r="U494" s="2">
        <v>100</v>
      </c>
    </row>
    <row r="495" spans="1:21" x14ac:dyDescent="0.25">
      <c r="A495" s="3"/>
      <c r="B495" s="3"/>
      <c r="C495" s="3"/>
      <c r="D495" s="3"/>
      <c r="E495" s="3"/>
      <c r="F495" s="3"/>
      <c r="G495" s="3"/>
      <c r="H495" s="3"/>
      <c r="I495" s="3" t="s">
        <v>250</v>
      </c>
      <c r="J495" s="3"/>
      <c r="K495" s="43">
        <v>44227</v>
      </c>
      <c r="L495" s="3"/>
      <c r="M495" s="3" t="s">
        <v>262</v>
      </c>
      <c r="N495" s="3"/>
      <c r="O495" s="3" t="s">
        <v>247</v>
      </c>
      <c r="P495" s="3"/>
      <c r="Q495" s="3" t="s">
        <v>261</v>
      </c>
      <c r="R495" s="3"/>
      <c r="S495" s="3" t="s">
        <v>219</v>
      </c>
      <c r="T495" s="3"/>
      <c r="U495" s="2">
        <v>400</v>
      </c>
    </row>
    <row r="496" spans="1:21" x14ac:dyDescent="0.25">
      <c r="A496" s="3"/>
      <c r="B496" s="3"/>
      <c r="C496" s="3"/>
      <c r="D496" s="3"/>
      <c r="E496" s="3"/>
      <c r="F496" s="3"/>
      <c r="G496" s="3"/>
      <c r="H496" s="3"/>
      <c r="I496" s="3" t="s">
        <v>250</v>
      </c>
      <c r="J496" s="3"/>
      <c r="K496" s="43">
        <v>44225</v>
      </c>
      <c r="L496" s="3"/>
      <c r="M496" s="3" t="s">
        <v>260</v>
      </c>
      <c r="N496" s="3"/>
      <c r="O496" s="3" t="s">
        <v>246</v>
      </c>
      <c r="P496" s="3"/>
      <c r="Q496" s="3" t="s">
        <v>259</v>
      </c>
      <c r="R496" s="3"/>
      <c r="S496" s="3" t="s">
        <v>219</v>
      </c>
      <c r="T496" s="3"/>
      <c r="U496" s="2">
        <v>100</v>
      </c>
    </row>
    <row r="497" spans="1:21" x14ac:dyDescent="0.25">
      <c r="A497" s="3"/>
      <c r="B497" s="3"/>
      <c r="C497" s="3"/>
      <c r="D497" s="3"/>
      <c r="E497" s="3"/>
      <c r="F497" s="3"/>
      <c r="G497" s="3"/>
      <c r="H497" s="3"/>
      <c r="I497" s="3" t="s">
        <v>250</v>
      </c>
      <c r="J497" s="3"/>
      <c r="K497" s="43">
        <v>44253</v>
      </c>
      <c r="L497" s="3"/>
      <c r="M497" s="3" t="s">
        <v>258</v>
      </c>
      <c r="N497" s="3"/>
      <c r="O497" s="3" t="s">
        <v>246</v>
      </c>
      <c r="P497" s="3"/>
      <c r="Q497" s="3" t="s">
        <v>257</v>
      </c>
      <c r="R497" s="3"/>
      <c r="S497" s="3" t="s">
        <v>219</v>
      </c>
      <c r="T497" s="3"/>
      <c r="U497" s="2">
        <v>100</v>
      </c>
    </row>
    <row r="498" spans="1:21" x14ac:dyDescent="0.25">
      <c r="A498" s="3"/>
      <c r="B498" s="3"/>
      <c r="C498" s="3"/>
      <c r="D498" s="3"/>
      <c r="E498" s="3"/>
      <c r="F498" s="3"/>
      <c r="G498" s="3"/>
      <c r="H498" s="3"/>
      <c r="I498" s="3" t="s">
        <v>250</v>
      </c>
      <c r="J498" s="3"/>
      <c r="K498" s="43">
        <v>44286</v>
      </c>
      <c r="L498" s="3"/>
      <c r="M498" s="3" t="s">
        <v>256</v>
      </c>
      <c r="N498" s="3"/>
      <c r="O498" s="3" t="s">
        <v>246</v>
      </c>
      <c r="P498" s="3"/>
      <c r="Q498" s="3" t="s">
        <v>255</v>
      </c>
      <c r="R498" s="3"/>
      <c r="S498" s="3" t="s">
        <v>219</v>
      </c>
      <c r="T498" s="3"/>
      <c r="U498" s="2">
        <v>100</v>
      </c>
    </row>
    <row r="499" spans="1:21" x14ac:dyDescent="0.25">
      <c r="A499" s="3"/>
      <c r="B499" s="3"/>
      <c r="C499" s="3"/>
      <c r="D499" s="3"/>
      <c r="E499" s="3"/>
      <c r="F499" s="3"/>
      <c r="G499" s="3"/>
      <c r="H499" s="3"/>
      <c r="I499" s="3" t="s">
        <v>250</v>
      </c>
      <c r="J499" s="3"/>
      <c r="K499" s="43">
        <v>44316</v>
      </c>
      <c r="L499" s="3"/>
      <c r="M499" s="3" t="s">
        <v>254</v>
      </c>
      <c r="N499" s="3"/>
      <c r="O499" s="3" t="s">
        <v>247</v>
      </c>
      <c r="P499" s="3"/>
      <c r="Q499" s="3" t="s">
        <v>253</v>
      </c>
      <c r="R499" s="3"/>
      <c r="S499" s="3" t="s">
        <v>219</v>
      </c>
      <c r="T499" s="3"/>
      <c r="U499" s="2">
        <v>20</v>
      </c>
    </row>
    <row r="500" spans="1:21" x14ac:dyDescent="0.25">
      <c r="A500" s="3"/>
      <c r="B500" s="3"/>
      <c r="C500" s="3"/>
      <c r="D500" s="3"/>
      <c r="E500" s="3"/>
      <c r="F500" s="3"/>
      <c r="G500" s="3"/>
      <c r="H500" s="3"/>
      <c r="I500" s="3" t="s">
        <v>250</v>
      </c>
      <c r="J500" s="3"/>
      <c r="K500" s="43">
        <v>44316</v>
      </c>
      <c r="L500" s="3"/>
      <c r="M500" s="3" t="s">
        <v>252</v>
      </c>
      <c r="N500" s="3"/>
      <c r="O500" s="3" t="s">
        <v>246</v>
      </c>
      <c r="P500" s="3"/>
      <c r="Q500" s="3" t="s">
        <v>251</v>
      </c>
      <c r="R500" s="3"/>
      <c r="S500" s="3" t="s">
        <v>219</v>
      </c>
      <c r="T500" s="3"/>
      <c r="U500" s="2">
        <v>100</v>
      </c>
    </row>
    <row r="501" spans="1:21" x14ac:dyDescent="0.25">
      <c r="A501" s="3"/>
      <c r="B501" s="3"/>
      <c r="C501" s="3"/>
      <c r="D501" s="3"/>
      <c r="E501" s="3"/>
      <c r="F501" s="3"/>
      <c r="G501" s="3"/>
      <c r="H501" s="3"/>
      <c r="I501" s="3" t="s">
        <v>250</v>
      </c>
      <c r="J501" s="3"/>
      <c r="K501" s="43">
        <v>44347</v>
      </c>
      <c r="L501" s="3"/>
      <c r="M501" s="3" t="s">
        <v>249</v>
      </c>
      <c r="N501" s="3"/>
      <c r="O501" s="3" t="s">
        <v>246</v>
      </c>
      <c r="P501" s="3"/>
      <c r="Q501" s="3" t="s">
        <v>248</v>
      </c>
      <c r="R501" s="3"/>
      <c r="S501" s="3" t="s">
        <v>219</v>
      </c>
      <c r="T501" s="3"/>
      <c r="U501" s="2">
        <v>100</v>
      </c>
    </row>
    <row r="502" spans="1:21" ht="15.75" thickBot="1" x14ac:dyDescent="0.3">
      <c r="A502" s="3"/>
      <c r="B502" s="3"/>
      <c r="C502" s="3"/>
      <c r="D502" s="3"/>
      <c r="E502" s="3"/>
      <c r="F502" s="3"/>
      <c r="G502" s="3"/>
      <c r="H502" s="3"/>
      <c r="I502" s="3" t="s">
        <v>250</v>
      </c>
      <c r="J502" s="3"/>
      <c r="K502" s="43">
        <v>44377</v>
      </c>
      <c r="L502" s="3"/>
      <c r="M502" s="3" t="s">
        <v>668</v>
      </c>
      <c r="N502" s="3"/>
      <c r="O502" s="3" t="s">
        <v>246</v>
      </c>
      <c r="P502" s="3"/>
      <c r="Q502" s="3" t="s">
        <v>667</v>
      </c>
      <c r="R502" s="3"/>
      <c r="S502" s="3" t="s">
        <v>219</v>
      </c>
      <c r="T502" s="3"/>
      <c r="U502" s="7">
        <v>652.5</v>
      </c>
    </row>
    <row r="503" spans="1:21" x14ac:dyDescent="0.25">
      <c r="A503" s="3"/>
      <c r="B503" s="3"/>
      <c r="C503" s="3"/>
      <c r="D503" s="3"/>
      <c r="E503" s="3" t="s">
        <v>245</v>
      </c>
      <c r="F503" s="3"/>
      <c r="G503" s="3"/>
      <c r="H503" s="3"/>
      <c r="I503" s="3"/>
      <c r="J503" s="3"/>
      <c r="K503" s="43"/>
      <c r="L503" s="3"/>
      <c r="M503" s="3"/>
      <c r="N503" s="3"/>
      <c r="O503" s="3"/>
      <c r="P503" s="3"/>
      <c r="Q503" s="3"/>
      <c r="R503" s="3"/>
      <c r="S503" s="3"/>
      <c r="T503" s="3"/>
      <c r="U503" s="2">
        <f>ROUND(SUM(U438:U502),5)</f>
        <v>38693.050000000003</v>
      </c>
    </row>
    <row r="504" spans="1:21" x14ac:dyDescent="0.25">
      <c r="A504" s="1"/>
      <c r="B504" s="1"/>
      <c r="C504" s="1"/>
      <c r="D504" s="1"/>
      <c r="E504" s="1" t="s">
        <v>163</v>
      </c>
      <c r="F504" s="1"/>
      <c r="G504" s="1"/>
      <c r="H504" s="1"/>
      <c r="I504" s="1"/>
      <c r="J504" s="1"/>
      <c r="K504" s="42"/>
      <c r="L504" s="1"/>
      <c r="M504" s="1"/>
      <c r="N504" s="1"/>
      <c r="O504" s="1"/>
      <c r="P504" s="1"/>
      <c r="Q504" s="1"/>
      <c r="R504" s="1"/>
      <c r="S504" s="1"/>
      <c r="T504" s="1"/>
      <c r="U504" s="44"/>
    </row>
    <row r="505" spans="1:21" x14ac:dyDescent="0.25">
      <c r="A505" s="3"/>
      <c r="B505" s="3"/>
      <c r="C505" s="3"/>
      <c r="D505" s="3"/>
      <c r="E505" s="3"/>
      <c r="F505" s="3"/>
      <c r="G505" s="3"/>
      <c r="H505" s="3"/>
      <c r="I505" s="3" t="s">
        <v>222</v>
      </c>
      <c r="J505" s="3"/>
      <c r="K505" s="43">
        <v>43677</v>
      </c>
      <c r="L505" s="3"/>
      <c r="M505" s="3" t="s">
        <v>243</v>
      </c>
      <c r="N505" s="3"/>
      <c r="O505" s="3" t="s">
        <v>237</v>
      </c>
      <c r="P505" s="3"/>
      <c r="Q505" s="3" t="s">
        <v>236</v>
      </c>
      <c r="R505" s="3"/>
      <c r="S505" s="3" t="s">
        <v>219</v>
      </c>
      <c r="T505" s="3"/>
      <c r="U505" s="2">
        <v>689.5</v>
      </c>
    </row>
    <row r="506" spans="1:21" x14ac:dyDescent="0.25">
      <c r="A506" s="3"/>
      <c r="B506" s="3"/>
      <c r="C506" s="3"/>
      <c r="D506" s="3"/>
      <c r="E506" s="3"/>
      <c r="F506" s="3"/>
      <c r="G506" s="3"/>
      <c r="H506" s="3"/>
      <c r="I506" s="3" t="s">
        <v>222</v>
      </c>
      <c r="J506" s="3"/>
      <c r="K506" s="43">
        <v>43677</v>
      </c>
      <c r="L506" s="3"/>
      <c r="M506" s="3" t="s">
        <v>241</v>
      </c>
      <c r="N506" s="3"/>
      <c r="O506" s="3"/>
      <c r="P506" s="3"/>
      <c r="Q506" s="3" t="s">
        <v>228</v>
      </c>
      <c r="R506" s="3"/>
      <c r="S506" s="3" t="s">
        <v>219</v>
      </c>
      <c r="T506" s="3"/>
      <c r="U506" s="2">
        <v>47.7</v>
      </c>
    </row>
    <row r="507" spans="1:21" x14ac:dyDescent="0.25">
      <c r="A507" s="3"/>
      <c r="B507" s="3"/>
      <c r="C507" s="3"/>
      <c r="D507" s="3"/>
      <c r="E507" s="3"/>
      <c r="F507" s="3"/>
      <c r="G507" s="3"/>
      <c r="H507" s="3"/>
      <c r="I507" s="3" t="s">
        <v>222</v>
      </c>
      <c r="J507" s="3"/>
      <c r="K507" s="43">
        <v>43708</v>
      </c>
      <c r="L507" s="3"/>
      <c r="M507" s="3" t="s">
        <v>243</v>
      </c>
      <c r="N507" s="3"/>
      <c r="O507" s="3" t="s">
        <v>237</v>
      </c>
      <c r="P507" s="3"/>
      <c r="Q507" s="3" t="s">
        <v>236</v>
      </c>
      <c r="R507" s="3"/>
      <c r="S507" s="3" t="s">
        <v>219</v>
      </c>
      <c r="T507" s="3"/>
      <c r="U507" s="2">
        <v>552.75</v>
      </c>
    </row>
    <row r="508" spans="1:21" x14ac:dyDescent="0.25">
      <c r="A508" s="3"/>
      <c r="B508" s="3"/>
      <c r="C508" s="3"/>
      <c r="D508" s="3"/>
      <c r="E508" s="3"/>
      <c r="F508" s="3"/>
      <c r="G508" s="3"/>
      <c r="H508" s="3"/>
      <c r="I508" s="3" t="s">
        <v>222</v>
      </c>
      <c r="J508" s="3"/>
      <c r="K508" s="43">
        <v>43708</v>
      </c>
      <c r="L508" s="3"/>
      <c r="M508" s="3" t="s">
        <v>241</v>
      </c>
      <c r="N508" s="3"/>
      <c r="O508" s="3"/>
      <c r="P508" s="3"/>
      <c r="Q508" s="3" t="s">
        <v>228</v>
      </c>
      <c r="R508" s="3"/>
      <c r="S508" s="3" t="s">
        <v>219</v>
      </c>
      <c r="T508" s="3"/>
      <c r="U508" s="2">
        <v>40.86</v>
      </c>
    </row>
    <row r="509" spans="1:21" x14ac:dyDescent="0.25">
      <c r="A509" s="3"/>
      <c r="B509" s="3"/>
      <c r="C509" s="3"/>
      <c r="D509" s="3"/>
      <c r="E509" s="3"/>
      <c r="F509" s="3"/>
      <c r="G509" s="3"/>
      <c r="H509" s="3"/>
      <c r="I509" s="3" t="s">
        <v>222</v>
      </c>
      <c r="J509" s="3"/>
      <c r="K509" s="43">
        <v>43738</v>
      </c>
      <c r="L509" s="3"/>
      <c r="M509" s="3" t="s">
        <v>243</v>
      </c>
      <c r="N509" s="3"/>
      <c r="O509" s="3" t="s">
        <v>237</v>
      </c>
      <c r="P509" s="3"/>
      <c r="Q509" s="3" t="s">
        <v>236</v>
      </c>
      <c r="R509" s="3"/>
      <c r="S509" s="3" t="s">
        <v>219</v>
      </c>
      <c r="T509" s="3"/>
      <c r="U509" s="2">
        <v>0</v>
      </c>
    </row>
    <row r="510" spans="1:21" x14ac:dyDescent="0.25">
      <c r="A510" s="3"/>
      <c r="B510" s="3"/>
      <c r="C510" s="3"/>
      <c r="D510" s="3"/>
      <c r="E510" s="3"/>
      <c r="F510" s="3"/>
      <c r="G510" s="3"/>
      <c r="H510" s="3"/>
      <c r="I510" s="3" t="s">
        <v>222</v>
      </c>
      <c r="J510" s="3"/>
      <c r="K510" s="43">
        <v>43738</v>
      </c>
      <c r="L510" s="3"/>
      <c r="M510" s="3" t="s">
        <v>244</v>
      </c>
      <c r="N510" s="3"/>
      <c r="O510" s="3"/>
      <c r="P510" s="3"/>
      <c r="Q510" s="3" t="s">
        <v>242</v>
      </c>
      <c r="R510" s="3"/>
      <c r="S510" s="3" t="s">
        <v>219</v>
      </c>
      <c r="T510" s="3"/>
      <c r="U510" s="2">
        <v>576.20000000000005</v>
      </c>
    </row>
    <row r="511" spans="1:21" x14ac:dyDescent="0.25">
      <c r="A511" s="3"/>
      <c r="B511" s="3"/>
      <c r="C511" s="3"/>
      <c r="D511" s="3"/>
      <c r="E511" s="3"/>
      <c r="F511" s="3"/>
      <c r="G511" s="3"/>
      <c r="H511" s="3"/>
      <c r="I511" s="3" t="s">
        <v>222</v>
      </c>
      <c r="J511" s="3"/>
      <c r="K511" s="43">
        <v>43738</v>
      </c>
      <c r="L511" s="3"/>
      <c r="M511" s="3" t="s">
        <v>241</v>
      </c>
      <c r="N511" s="3"/>
      <c r="O511" s="3"/>
      <c r="P511" s="3"/>
      <c r="Q511" s="3" t="s">
        <v>228</v>
      </c>
      <c r="R511" s="3"/>
      <c r="S511" s="3" t="s">
        <v>219</v>
      </c>
      <c r="T511" s="3"/>
      <c r="U511" s="2">
        <v>40.86</v>
      </c>
    </row>
    <row r="512" spans="1:21" x14ac:dyDescent="0.25">
      <c r="A512" s="3"/>
      <c r="B512" s="3"/>
      <c r="C512" s="3"/>
      <c r="D512" s="3"/>
      <c r="E512" s="3"/>
      <c r="F512" s="3"/>
      <c r="G512" s="3"/>
      <c r="H512" s="3"/>
      <c r="I512" s="3" t="s">
        <v>222</v>
      </c>
      <c r="J512" s="3"/>
      <c r="K512" s="43">
        <v>43769</v>
      </c>
      <c r="L512" s="3"/>
      <c r="M512" s="3" t="s">
        <v>243</v>
      </c>
      <c r="N512" s="3"/>
      <c r="O512" s="3" t="s">
        <v>237</v>
      </c>
      <c r="P512" s="3"/>
      <c r="Q512" s="3" t="s">
        <v>236</v>
      </c>
      <c r="R512" s="3"/>
      <c r="S512" s="3" t="s">
        <v>219</v>
      </c>
      <c r="T512" s="3"/>
      <c r="U512" s="2">
        <v>726.95</v>
      </c>
    </row>
    <row r="513" spans="1:21" x14ac:dyDescent="0.25">
      <c r="A513" s="3"/>
      <c r="B513" s="3"/>
      <c r="C513" s="3"/>
      <c r="D513" s="3"/>
      <c r="E513" s="3"/>
      <c r="F513" s="3"/>
      <c r="G513" s="3"/>
      <c r="H513" s="3"/>
      <c r="I513" s="3" t="s">
        <v>222</v>
      </c>
      <c r="J513" s="3"/>
      <c r="K513" s="43">
        <v>43769</v>
      </c>
      <c r="L513" s="3"/>
      <c r="M513" s="3" t="s">
        <v>241</v>
      </c>
      <c r="N513" s="3"/>
      <c r="O513" s="3"/>
      <c r="P513" s="3"/>
      <c r="Q513" s="3" t="s">
        <v>228</v>
      </c>
      <c r="R513" s="3"/>
      <c r="S513" s="3" t="s">
        <v>219</v>
      </c>
      <c r="T513" s="3"/>
      <c r="U513" s="2">
        <v>34.54</v>
      </c>
    </row>
    <row r="514" spans="1:21" x14ac:dyDescent="0.25">
      <c r="A514" s="3"/>
      <c r="B514" s="3"/>
      <c r="C514" s="3"/>
      <c r="D514" s="3"/>
      <c r="E514" s="3"/>
      <c r="F514" s="3"/>
      <c r="G514" s="3"/>
      <c r="H514" s="3"/>
      <c r="I514" s="3" t="s">
        <v>222</v>
      </c>
      <c r="J514" s="3"/>
      <c r="K514" s="43">
        <v>43799</v>
      </c>
      <c r="L514" s="3"/>
      <c r="M514" s="3" t="s">
        <v>243</v>
      </c>
      <c r="N514" s="3"/>
      <c r="O514" s="3" t="s">
        <v>237</v>
      </c>
      <c r="P514" s="3"/>
      <c r="Q514" s="3" t="s">
        <v>236</v>
      </c>
      <c r="R514" s="3"/>
      <c r="S514" s="3" t="s">
        <v>219</v>
      </c>
      <c r="T514" s="3"/>
      <c r="U514" s="2">
        <v>0</v>
      </c>
    </row>
    <row r="515" spans="1:21" x14ac:dyDescent="0.25">
      <c r="A515" s="3"/>
      <c r="B515" s="3"/>
      <c r="C515" s="3"/>
      <c r="D515" s="3"/>
      <c r="E515" s="3"/>
      <c r="F515" s="3"/>
      <c r="G515" s="3"/>
      <c r="H515" s="3"/>
      <c r="I515" s="3" t="s">
        <v>222</v>
      </c>
      <c r="J515" s="3"/>
      <c r="K515" s="43">
        <v>43799</v>
      </c>
      <c r="L515" s="3"/>
      <c r="M515" s="3" t="s">
        <v>240</v>
      </c>
      <c r="N515" s="3"/>
      <c r="O515" s="3"/>
      <c r="P515" s="3"/>
      <c r="Q515" s="3" t="s">
        <v>242</v>
      </c>
      <c r="R515" s="3"/>
      <c r="S515" s="3" t="s">
        <v>219</v>
      </c>
      <c r="T515" s="3"/>
      <c r="U515" s="2">
        <v>4</v>
      </c>
    </row>
    <row r="516" spans="1:21" x14ac:dyDescent="0.25">
      <c r="A516" s="3"/>
      <c r="B516" s="3"/>
      <c r="C516" s="3"/>
      <c r="D516" s="3"/>
      <c r="E516" s="3"/>
      <c r="F516" s="3"/>
      <c r="G516" s="3"/>
      <c r="H516" s="3"/>
      <c r="I516" s="3" t="s">
        <v>222</v>
      </c>
      <c r="J516" s="3"/>
      <c r="K516" s="43">
        <v>43799</v>
      </c>
      <c r="L516" s="3"/>
      <c r="M516" s="3" t="s">
        <v>241</v>
      </c>
      <c r="N516" s="3"/>
      <c r="O516" s="3"/>
      <c r="P516" s="3"/>
      <c r="Q516" s="3" t="s">
        <v>228</v>
      </c>
      <c r="R516" s="3"/>
      <c r="S516" s="3" t="s">
        <v>219</v>
      </c>
      <c r="T516" s="3"/>
      <c r="U516" s="2">
        <v>0</v>
      </c>
    </row>
    <row r="517" spans="1:21" x14ac:dyDescent="0.25">
      <c r="A517" s="3"/>
      <c r="B517" s="3"/>
      <c r="C517" s="3"/>
      <c r="D517" s="3"/>
      <c r="E517" s="3"/>
      <c r="F517" s="3"/>
      <c r="G517" s="3"/>
      <c r="H517" s="3"/>
      <c r="I517" s="3" t="s">
        <v>222</v>
      </c>
      <c r="J517" s="3"/>
      <c r="K517" s="43">
        <v>43799</v>
      </c>
      <c r="L517" s="3"/>
      <c r="M517" s="3" t="s">
        <v>240</v>
      </c>
      <c r="N517" s="3"/>
      <c r="O517" s="3"/>
      <c r="P517" s="3"/>
      <c r="Q517" s="3" t="s">
        <v>239</v>
      </c>
      <c r="R517" s="3"/>
      <c r="S517" s="3" t="s">
        <v>219</v>
      </c>
      <c r="T517" s="3"/>
      <c r="U517" s="2">
        <v>577.88</v>
      </c>
    </row>
    <row r="518" spans="1:21" x14ac:dyDescent="0.25">
      <c r="A518" s="3"/>
      <c r="B518" s="3"/>
      <c r="C518" s="3"/>
      <c r="D518" s="3"/>
      <c r="E518" s="3"/>
      <c r="F518" s="3"/>
      <c r="G518" s="3"/>
      <c r="H518" s="3"/>
      <c r="I518" s="3" t="s">
        <v>222</v>
      </c>
      <c r="J518" s="3"/>
      <c r="K518" s="43">
        <v>43830</v>
      </c>
      <c r="L518" s="3"/>
      <c r="M518" s="3" t="s">
        <v>238</v>
      </c>
      <c r="N518" s="3"/>
      <c r="O518" s="3" t="s">
        <v>237</v>
      </c>
      <c r="P518" s="3"/>
      <c r="Q518" s="3" t="s">
        <v>236</v>
      </c>
      <c r="R518" s="3"/>
      <c r="S518" s="3" t="s">
        <v>219</v>
      </c>
      <c r="T518" s="3"/>
      <c r="U518" s="2">
        <v>0</v>
      </c>
    </row>
    <row r="519" spans="1:21" x14ac:dyDescent="0.25">
      <c r="A519" s="3"/>
      <c r="B519" s="3"/>
      <c r="C519" s="3"/>
      <c r="D519" s="3"/>
      <c r="E519" s="3"/>
      <c r="F519" s="3"/>
      <c r="G519" s="3"/>
      <c r="H519" s="3"/>
      <c r="I519" s="3" t="s">
        <v>222</v>
      </c>
      <c r="J519" s="3"/>
      <c r="K519" s="43">
        <v>43830</v>
      </c>
      <c r="L519" s="3"/>
      <c r="M519" s="3" t="s">
        <v>235</v>
      </c>
      <c r="N519" s="3"/>
      <c r="O519" s="3"/>
      <c r="P519" s="3"/>
      <c r="Q519" s="3" t="s">
        <v>234</v>
      </c>
      <c r="R519" s="3"/>
      <c r="S519" s="3" t="s">
        <v>219</v>
      </c>
      <c r="T519" s="3"/>
      <c r="U519" s="2">
        <v>21.38</v>
      </c>
    </row>
    <row r="520" spans="1:21" x14ac:dyDescent="0.25">
      <c r="A520" s="3"/>
      <c r="B520" s="3"/>
      <c r="C520" s="3"/>
      <c r="D520" s="3"/>
      <c r="E520" s="3"/>
      <c r="F520" s="3"/>
      <c r="G520" s="3"/>
      <c r="H520" s="3"/>
      <c r="I520" s="3" t="s">
        <v>222</v>
      </c>
      <c r="J520" s="3"/>
      <c r="K520" s="43">
        <v>43830</v>
      </c>
      <c r="L520" s="3"/>
      <c r="M520" s="3" t="s">
        <v>233</v>
      </c>
      <c r="N520" s="3"/>
      <c r="O520" s="3"/>
      <c r="P520" s="3"/>
      <c r="Q520" s="3" t="s">
        <v>232</v>
      </c>
      <c r="R520" s="3"/>
      <c r="S520" s="3" t="s">
        <v>219</v>
      </c>
      <c r="T520" s="3"/>
      <c r="U520" s="2">
        <v>2.75</v>
      </c>
    </row>
    <row r="521" spans="1:21" x14ac:dyDescent="0.25">
      <c r="A521" s="3"/>
      <c r="B521" s="3"/>
      <c r="C521" s="3"/>
      <c r="D521" s="3"/>
      <c r="E521" s="3"/>
      <c r="F521" s="3"/>
      <c r="G521" s="3"/>
      <c r="H521" s="3"/>
      <c r="I521" s="3" t="s">
        <v>222</v>
      </c>
      <c r="J521" s="3"/>
      <c r="K521" s="43">
        <v>43830</v>
      </c>
      <c r="L521" s="3"/>
      <c r="M521" s="3" t="s">
        <v>231</v>
      </c>
      <c r="N521" s="3"/>
      <c r="O521" s="3"/>
      <c r="P521" s="3"/>
      <c r="Q521" s="3" t="s">
        <v>230</v>
      </c>
      <c r="R521" s="3"/>
      <c r="S521" s="3" t="s">
        <v>219</v>
      </c>
      <c r="T521" s="3"/>
      <c r="U521" s="2">
        <v>30.5</v>
      </c>
    </row>
    <row r="522" spans="1:21" x14ac:dyDescent="0.25">
      <c r="A522" s="3"/>
      <c r="B522" s="3"/>
      <c r="C522" s="3"/>
      <c r="D522" s="3"/>
      <c r="E522" s="3"/>
      <c r="F522" s="3"/>
      <c r="G522" s="3"/>
      <c r="H522" s="3"/>
      <c r="I522" s="3" t="s">
        <v>222</v>
      </c>
      <c r="J522" s="3"/>
      <c r="K522" s="43">
        <v>43861</v>
      </c>
      <c r="L522" s="3"/>
      <c r="M522" s="3" t="s">
        <v>229</v>
      </c>
      <c r="N522" s="3"/>
      <c r="O522" s="3"/>
      <c r="P522" s="3"/>
      <c r="Q522" s="3" t="s">
        <v>228</v>
      </c>
      <c r="R522" s="3"/>
      <c r="S522" s="3" t="s">
        <v>219</v>
      </c>
      <c r="T522" s="3"/>
      <c r="U522" s="2">
        <v>9.94</v>
      </c>
    </row>
    <row r="523" spans="1:21" x14ac:dyDescent="0.25">
      <c r="A523" s="3"/>
      <c r="B523" s="3"/>
      <c r="C523" s="3"/>
      <c r="D523" s="3"/>
      <c r="E523" s="3"/>
      <c r="F523" s="3"/>
      <c r="G523" s="3"/>
      <c r="H523" s="3"/>
      <c r="I523" s="3" t="s">
        <v>222</v>
      </c>
      <c r="J523" s="3"/>
      <c r="K523" s="43">
        <v>43921</v>
      </c>
      <c r="L523" s="3"/>
      <c r="M523" s="3" t="s">
        <v>221</v>
      </c>
      <c r="N523" s="3"/>
      <c r="O523" s="3"/>
      <c r="P523" s="3"/>
      <c r="Q523" s="3" t="s">
        <v>227</v>
      </c>
      <c r="R523" s="3"/>
      <c r="S523" s="3" t="s">
        <v>219</v>
      </c>
      <c r="T523" s="3"/>
      <c r="U523" s="2">
        <v>3.25</v>
      </c>
    </row>
    <row r="524" spans="1:21" x14ac:dyDescent="0.25">
      <c r="A524" s="3"/>
      <c r="B524" s="3"/>
      <c r="C524" s="3"/>
      <c r="D524" s="3"/>
      <c r="E524" s="3"/>
      <c r="F524" s="3"/>
      <c r="G524" s="3"/>
      <c r="H524" s="3"/>
      <c r="I524" s="3" t="s">
        <v>222</v>
      </c>
      <c r="J524" s="3"/>
      <c r="K524" s="43">
        <v>43921</v>
      </c>
      <c r="L524" s="3"/>
      <c r="M524" s="3" t="s">
        <v>221</v>
      </c>
      <c r="N524" s="3"/>
      <c r="O524" s="3"/>
      <c r="P524" s="3"/>
      <c r="Q524" s="3" t="s">
        <v>226</v>
      </c>
      <c r="R524" s="3"/>
      <c r="S524" s="3" t="s">
        <v>219</v>
      </c>
      <c r="T524" s="3"/>
      <c r="U524" s="2">
        <v>1.28</v>
      </c>
    </row>
    <row r="525" spans="1:21" x14ac:dyDescent="0.25">
      <c r="A525" s="3"/>
      <c r="B525" s="3"/>
      <c r="C525" s="3"/>
      <c r="D525" s="3"/>
      <c r="E525" s="3"/>
      <c r="F525" s="3"/>
      <c r="G525" s="3"/>
      <c r="H525" s="3"/>
      <c r="I525" s="3" t="s">
        <v>222</v>
      </c>
      <c r="J525" s="3"/>
      <c r="K525" s="43">
        <v>43921</v>
      </c>
      <c r="L525" s="3"/>
      <c r="M525" s="3" t="s">
        <v>225</v>
      </c>
      <c r="N525" s="3"/>
      <c r="O525" s="3" t="s">
        <v>224</v>
      </c>
      <c r="P525" s="3"/>
      <c r="Q525" s="3" t="s">
        <v>223</v>
      </c>
      <c r="R525" s="3"/>
      <c r="S525" s="3" t="s">
        <v>219</v>
      </c>
      <c r="T525" s="3"/>
      <c r="U525" s="2">
        <v>-9.94</v>
      </c>
    </row>
    <row r="526" spans="1:21" ht="15.75" thickBot="1" x14ac:dyDescent="0.3">
      <c r="A526" s="3"/>
      <c r="B526" s="3"/>
      <c r="C526" s="3"/>
      <c r="D526" s="3"/>
      <c r="E526" s="3"/>
      <c r="F526" s="3"/>
      <c r="G526" s="3"/>
      <c r="H526" s="3"/>
      <c r="I526" s="3" t="s">
        <v>222</v>
      </c>
      <c r="J526" s="3"/>
      <c r="K526" s="43">
        <v>44012</v>
      </c>
      <c r="L526" s="3"/>
      <c r="M526" s="3" t="s">
        <v>221</v>
      </c>
      <c r="N526" s="3"/>
      <c r="O526" s="3"/>
      <c r="P526" s="3"/>
      <c r="Q526" s="3" t="s">
        <v>220</v>
      </c>
      <c r="R526" s="3"/>
      <c r="S526" s="3" t="s">
        <v>219</v>
      </c>
      <c r="T526" s="3"/>
      <c r="U526" s="4">
        <v>1.36</v>
      </c>
    </row>
    <row r="527" spans="1:21" ht="15.75" thickBot="1" x14ac:dyDescent="0.3">
      <c r="A527" s="3"/>
      <c r="B527" s="3"/>
      <c r="C527" s="3"/>
      <c r="D527" s="3"/>
      <c r="E527" s="3" t="s">
        <v>218</v>
      </c>
      <c r="F527" s="3"/>
      <c r="G527" s="3"/>
      <c r="H527" s="3"/>
      <c r="I527" s="3"/>
      <c r="J527" s="3"/>
      <c r="K527" s="43"/>
      <c r="L527" s="3"/>
      <c r="M527" s="3"/>
      <c r="N527" s="3"/>
      <c r="O527" s="3"/>
      <c r="P527" s="3"/>
      <c r="Q527" s="3"/>
      <c r="R527" s="3"/>
      <c r="S527" s="3"/>
      <c r="T527" s="3"/>
      <c r="U527" s="5">
        <f>ROUND(SUM(U504:U526),5)</f>
        <v>3351.76</v>
      </c>
    </row>
    <row r="528" spans="1:21" s="48" customFormat="1" ht="15.75" thickBot="1" x14ac:dyDescent="0.3">
      <c r="A528" s="45"/>
      <c r="B528" s="45"/>
      <c r="C528" s="45"/>
      <c r="D528" s="45" t="s">
        <v>166</v>
      </c>
      <c r="E528" s="45"/>
      <c r="F528" s="45"/>
      <c r="G528" s="45"/>
      <c r="H528" s="45"/>
      <c r="I528" s="45"/>
      <c r="J528" s="45"/>
      <c r="K528" s="46"/>
      <c r="L528" s="45"/>
      <c r="M528" s="45"/>
      <c r="N528" s="45"/>
      <c r="O528" s="45"/>
      <c r="P528" s="45"/>
      <c r="Q528" s="45"/>
      <c r="R528" s="45"/>
      <c r="S528" s="45"/>
      <c r="T528" s="45"/>
      <c r="U528" s="49">
        <f>ROUND(U242+U252+U275+U291+U306+U344+U359+U373+U387+U413+U417+U437+U503+U527,5)</f>
        <v>84133.1</v>
      </c>
    </row>
    <row r="529" spans="1:21" ht="15.75" thickBot="1" x14ac:dyDescent="0.3">
      <c r="A529" s="3"/>
      <c r="B529" s="3" t="s">
        <v>167</v>
      </c>
      <c r="C529" s="3"/>
      <c r="D529" s="3"/>
      <c r="E529" s="3"/>
      <c r="F529" s="3"/>
      <c r="G529" s="3"/>
      <c r="H529" s="3"/>
      <c r="I529" s="3"/>
      <c r="J529" s="3"/>
      <c r="K529" s="43"/>
      <c r="L529" s="3"/>
      <c r="M529" s="3"/>
      <c r="N529" s="3"/>
      <c r="O529" s="3"/>
      <c r="P529" s="3"/>
      <c r="Q529" s="3"/>
      <c r="R529" s="3"/>
      <c r="S529" s="3"/>
      <c r="T529" s="3"/>
      <c r="U529" s="5">
        <f>ROUND(U83-U528,5)</f>
        <v>0</v>
      </c>
    </row>
    <row r="530" spans="1:21" s="9" customFormat="1" ht="12" thickBot="1" x14ac:dyDescent="0.25">
      <c r="A530" s="1" t="s">
        <v>82</v>
      </c>
      <c r="B530" s="1"/>
      <c r="C530" s="1"/>
      <c r="D530" s="1"/>
      <c r="E530" s="1"/>
      <c r="F530" s="1"/>
      <c r="G530" s="1"/>
      <c r="H530" s="1"/>
      <c r="I530" s="1"/>
      <c r="J530" s="1"/>
      <c r="K530" s="42"/>
      <c r="L530" s="1"/>
      <c r="M530" s="1"/>
      <c r="N530" s="1"/>
      <c r="O530" s="1"/>
      <c r="P530" s="1"/>
      <c r="Q530" s="1"/>
      <c r="R530" s="1"/>
      <c r="S530" s="1"/>
      <c r="T530" s="1"/>
      <c r="U530" s="8">
        <f>U529</f>
        <v>0</v>
      </c>
    </row>
    <row r="531" spans="1:21" ht="15.75" thickTop="1" x14ac:dyDescent="0.2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70" r:id="rId3" name="TextBox6"/>
      </mc:Fallback>
    </mc:AlternateContent>
    <mc:AlternateContent xmlns:mc="http://schemas.openxmlformats.org/markup-compatibility/2006">
      <mc:Choice Requires="x14">
        <control shapeId="1126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9" r:id="rId5" name="TextBox5"/>
      </mc:Fallback>
    </mc:AlternateContent>
    <mc:AlternateContent xmlns:mc="http://schemas.openxmlformats.org/markup-compatibility/2006">
      <mc:Choice Requires="x14">
        <control shapeId="11265" r:id="rId7" name="TextBox1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5" r:id="rId7" name="TextBox1"/>
      </mc:Fallback>
    </mc:AlternateContent>
    <mc:AlternateContent xmlns:mc="http://schemas.openxmlformats.org/markup-compatibility/2006">
      <mc:Choice Requires="x14">
        <control shapeId="11266" r:id="rId9" name="TextBox2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6" r:id="rId9" name="TextBox2"/>
      </mc:Fallback>
    </mc:AlternateContent>
    <mc:AlternateContent xmlns:mc="http://schemas.openxmlformats.org/markup-compatibility/2006">
      <mc:Choice Requires="x14">
        <control shapeId="11267" r:id="rId11" name="TextBox3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7" r:id="rId11" name="TextBox3"/>
      </mc:Fallback>
    </mc:AlternateContent>
    <mc:AlternateContent xmlns:mc="http://schemas.openxmlformats.org/markup-compatibility/2006">
      <mc:Choice Requires="x14">
        <control shapeId="11268" r:id="rId13" name="TextBox4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8" r:id="rId13" name="TextBox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StmtofFinancialPosition</vt:lpstr>
      <vt:lpstr>Stmt.ofActivitieswBudget</vt:lpstr>
      <vt:lpstr>Stmt.ofActivities%of Budget</vt:lpstr>
      <vt:lpstr>Stmt.ofFinancial PositionMonth</vt:lpstr>
      <vt:lpstr>Stmt. of Activities by Month</vt:lpstr>
      <vt:lpstr>CD Accounts</vt:lpstr>
      <vt:lpstr>SCF Reconciliation</vt:lpstr>
      <vt:lpstr>SCF 2018-2021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Venegas</dc:creator>
  <cp:lastModifiedBy>bryan.e.stone@outlook.com</cp:lastModifiedBy>
  <dcterms:created xsi:type="dcterms:W3CDTF">2021-05-03T16:44:10Z</dcterms:created>
  <dcterms:modified xsi:type="dcterms:W3CDTF">2021-11-20T00:07:05Z</dcterms:modified>
</cp:coreProperties>
</file>