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enegas\Brook's Team Dropbox\LWVC\Finance FY 2019-2020\11.May 2020\LWVC Finance Committee Materials_May  2020\"/>
    </mc:Choice>
  </mc:AlternateContent>
  <bookViews>
    <workbookView xWindow="8940" yWindow="2070" windowWidth="11055" windowHeight="7230" activeTab="1"/>
  </bookViews>
  <sheets>
    <sheet name="FASB117" sheetId="2" r:id="rId1"/>
    <sheet name="YTD Summary Stmt of Actv." sheetId="1" r:id="rId2"/>
    <sheet name="Unrestricted Net Assets byClass" sheetId="6" r:id="rId3"/>
    <sheet name="Restricted Net Assets by Class" sheetId="7" r:id="rId4"/>
  </sheets>
  <definedNames>
    <definedName name="_xlnm.Print_Area" localSheetId="0">FASB117!$A$1:$L$48</definedName>
    <definedName name="_xlnm.Print_Area" localSheetId="1">'YTD Summary Stmt of Actv.'!$A$1:$AD$18</definedName>
    <definedName name="_xlnm.Print_Titles" localSheetId="0">FASB117!$A:$G,FASB117!$1:$1</definedName>
    <definedName name="_xlnm.Print_Titles" localSheetId="1">'YTD Summary Stmt of Actv.'!$A:$G,'YTD Summary Stmt of Actv.'!$3:$4</definedName>
    <definedName name="QB_COLUMN_132300" localSheetId="1" hidden="1">'YTD Summary Stmt of Actv.'!#REF!</definedName>
    <definedName name="QB_COLUMN_132301" localSheetId="1" hidden="1">'YTD Summary Stmt of Actv.'!#REF!</definedName>
    <definedName name="QB_COLUMN_142200" localSheetId="1" hidden="1">'YTD Summary Stmt of Actv.'!#REF!</definedName>
    <definedName name="QB_COLUMN_142201" localSheetId="1" hidden="1">'YTD Summary Stmt of Actv.'!#REF!</definedName>
    <definedName name="QB_COLUMN_203200" localSheetId="1" hidden="1">'YTD Summary Stmt of Actv.'!#REF!</definedName>
    <definedName name="QB_COLUMN_203201" localSheetId="1" hidden="1">'YTD Summary Stmt of Actv.'!#REF!</definedName>
    <definedName name="QB_COLUMN_212200" localSheetId="1" hidden="1">'YTD Summary Stmt of Actv.'!#REF!</definedName>
    <definedName name="QB_COLUMN_212201" localSheetId="1" hidden="1">'YTD Summary Stmt of Actv.'!$H$4</definedName>
    <definedName name="QB_COLUMN_252200" localSheetId="1" hidden="1">'YTD Summary Stmt of Actv.'!$H$3</definedName>
    <definedName name="QB_COLUMN_252201" localSheetId="1" hidden="1">'YTD Summary Stmt of Actv.'!$I$4</definedName>
    <definedName name="QB_COLUMN_253101" localSheetId="1" hidden="1">'YTD Summary Stmt of Actv.'!#REF!</definedName>
    <definedName name="QB_COLUMN_282300" localSheetId="1" hidden="1">'YTD Summary Stmt of Actv.'!$N$3</definedName>
    <definedName name="QB_COLUMN_282301" localSheetId="1" hidden="1">'YTD Summary Stmt of Actv.'!$N$4</definedName>
    <definedName name="QB_COLUMN_283200" localSheetId="1" hidden="1">'YTD Summary Stmt of Actv.'!#REF!</definedName>
    <definedName name="QB_COLUMN_283201" localSheetId="1" hidden="1">'YTD Summary Stmt of Actv.'!#REF!</definedName>
    <definedName name="QB_COLUMN_29" localSheetId="0" hidden="1">FASB117!$H$1</definedName>
    <definedName name="QB_COLUMN_312300" localSheetId="1" hidden="1">'YTD Summary Stmt of Actv.'!#REF!</definedName>
    <definedName name="QB_COLUMN_312301" localSheetId="1" hidden="1">'YTD Summary Stmt of Actv.'!#REF!</definedName>
    <definedName name="QB_COLUMN_313200" localSheetId="1" hidden="1">'YTD Summary Stmt of Actv.'!#REF!</definedName>
    <definedName name="QB_COLUMN_313201" localSheetId="1" hidden="1">'YTD Summary Stmt of Actv.'!#REF!</definedName>
    <definedName name="QB_COLUMN_423011" localSheetId="1" hidden="1">'YTD Summary Stmt of Actv.'!#REF!</definedName>
    <definedName name="QB_COLUMN_43101" localSheetId="1" hidden="1">'YTD Summary Stmt of Actv.'!$J$4</definedName>
    <definedName name="QB_COLUMN_472300" localSheetId="1" hidden="1">'YTD Summary Stmt of Actv.'!$X$3</definedName>
    <definedName name="QB_COLUMN_472301" localSheetId="1" hidden="1">'YTD Summary Stmt of Actv.'!$X$4</definedName>
    <definedName name="QB_COLUMN_482300" localSheetId="1" hidden="1">'YTD Summary Stmt of Actv.'!#REF!</definedName>
    <definedName name="QB_COLUMN_482301" localSheetId="1" hidden="1">'YTD Summary Stmt of Actv.'!#REF!</definedName>
    <definedName name="QB_COLUMN_502300" localSheetId="1" hidden="1">'YTD Summary Stmt of Actv.'!#REF!</definedName>
    <definedName name="QB_COLUMN_502301" localSheetId="1" hidden="1">'YTD Summary Stmt of Actv.'!#REF!</definedName>
    <definedName name="QB_COLUMN_522300" localSheetId="1" hidden="1">'YTD Summary Stmt of Actv.'!$O$3</definedName>
    <definedName name="QB_COLUMN_522301" localSheetId="1" hidden="1">'YTD Summary Stmt of Actv.'!$O$4</definedName>
    <definedName name="QB_COLUMN_533101" localSheetId="1" hidden="1">'YTD Summary Stmt of Actv.'!#REF!</definedName>
    <definedName name="QB_COLUMN_542300" localSheetId="1" hidden="1">'YTD Summary Stmt of Actv.'!$M$3</definedName>
    <definedName name="QB_COLUMN_542301" localSheetId="1" hidden="1">'YTD Summary Stmt of Actv.'!$M$4</definedName>
    <definedName name="QB_COLUMN_602300" localSheetId="1" hidden="1">'YTD Summary Stmt of Actv.'!#REF!</definedName>
    <definedName name="QB_COLUMN_602301" localSheetId="1" hidden="1">'YTD Summary Stmt of Actv.'!#REF!</definedName>
    <definedName name="QB_DATA_0" localSheetId="0" hidden="1">FASB117!$6:$6,FASB117!$7:$7,FASB117!$9:$9,FASB117!$11:$11,FASB117!$12:$12,FASB117!$13:$13,FASB117!$16:$16,FASB117!$17:$17,FASB117!$21:$21,FASB117!$22:$22,FASB117!$23:$23,FASB117!#REF!,FASB117!#REF!,FASB117!#REF!,FASB117!#REF!,FASB117!#REF!</definedName>
    <definedName name="QB_DATA_0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DATA_1" localSheetId="0" hidden="1">FASB117!#REF!,FASB117!#REF!,FASB117!#REF!,FASB117!#REF!,FASB117!#REF!,FASB117!#REF!,FASB117!#REF!,FASB117!$27:$27,FASB117!$28:$28,FASB117!$30:$30,FASB117!$31:$31,FASB117!$32:$32,FASB117!$34:$34,FASB117!$35:$35,FASB117!$36:$36,FASB117!#REF!</definedName>
    <definedName name="QB_DATA_1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DATA_2" localSheetId="0" hidden="1">FASB117!#REF!,FASB117!#REF!</definedName>
    <definedName name="QB_DATA_2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0" localSheetId="0" hidden="1">FASB117!#REF!,FASB117!$H$19,FASB117!#REF!,FASB117!#REF!,FASB117!#REF!,FASB117!#REF!,FASB117!#REF!,FASB117!#REF!,FASB117!#REF!,FASB117!#REF!</definedName>
    <definedName name="QB_FORMULA_0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0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1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2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3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Actv.'!$H$6,'YTD Summary Stmt of Actv.'!$I$6,'YTD Summary Stmt of Actv.'!#REF!,'YTD Summary Stmt of Actv.'!$J$6,'YTD Summary Stmt of Actv.'!#REF!,'YTD Summary Stmt of Actv.'!#REF!,'YTD Summary Stmt of Actv.'!$M$6,'YTD Summary Stmt of Actv.'!#REF!</definedName>
    <definedName name="QB_FORMULA_14" localSheetId="1" hidden="1">'YTD Summary Stmt of Actv.'!$X$6,'YTD Summary Stmt of Actv.'!#REF!,'YTD Summary Stmt of Actv.'!#REF!,'YTD Summary Stmt of Actv.'!$N$6,'YTD Summary Stmt of Actv.'!#REF!,'YTD Summary Stmt of Actv.'!#REF!,'YTD Summary Stmt of Actv.'!$O$6,'YTD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5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6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7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8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19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0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1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2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3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4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5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6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7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28" localSheetId="1" hidden="1">'YTD Summary Stmt of Actv.'!$H$7,'YTD Summary Stmt of Actv.'!$I$7,'YTD Summary Stmt of Actv.'!#REF!,'YTD Summary Stmt of Actv.'!$J$7,'YTD Summary Stmt of Actv.'!#REF!,'YTD Summary Stmt of Actv.'!#REF!,'YTD Summary Stmt of Actv.'!$M$7,'YTD Summary Stmt of Actv.'!#REF!,'YTD Summary Stmt of Actv.'!$X$7,'YTD Summary Stmt of Actv.'!#REF!,'YTD Summary Stmt of Actv.'!#REF!,'YTD Summary Stmt of Actv.'!$N$7,'YTD Summary Stmt of Actv.'!#REF!,'YTD Summary Stmt of Actv.'!#REF!,'YTD Summary Stmt of Actv.'!$O$7,'YTD Summary Stmt of Actv.'!#REF!</definedName>
    <definedName name="QB_FORMULA_29" localSheetId="1" hidden="1">'YTD Summary Stmt of Actv.'!#REF!,'YTD Summary Stmt of Actv.'!#REF!,'YTD Summary Stmt of Actv.'!#REF!,'YTD Summary Stmt of Actv.'!$H$8,'YTD Summary Stmt of Actv.'!$I$8,'YTD Summary Stmt of Actv.'!#REF!,'YTD Summary Stmt of Actv.'!$J$8,'YTD Summary Stmt of Actv.'!#REF!,'YTD Summary Stmt of Actv.'!#REF!,'YTD Summary Stmt of Actv.'!$M$8,'YTD Summary Stmt of Actv.'!#REF!,'YTD Summary Stmt of Actv.'!$X$8,'YTD Summary Stmt of Actv.'!#REF!,'YTD Summary Stmt of Actv.'!#REF!,'YTD Summary Stmt of Actv.'!$N$8,'YTD Summary Stmt of Actv.'!#REF!</definedName>
    <definedName name="QB_FORMULA_3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30" localSheetId="1" hidden="1">'YTD Summary Stmt of Actv.'!#REF!,'YTD Summary Stmt of Actv.'!$O$8,'YTD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31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4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5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6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7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8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FORMULA_9" localSheetId="1" hidden="1">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Actv.'!#REF!,'YTD Summary Stmt of Actv.'!#REF!</definedName>
    <definedName name="QB_ROW_15350" localSheetId="0" hidden="1">FASB117!#REF!</definedName>
    <definedName name="QB_ROW_153500" localSheetId="1" hidden="1">'YTD Summary Stmt of Actv.'!#REF!</definedName>
    <definedName name="QB_ROW_166340" localSheetId="0" hidden="1">FASB117!#REF!</definedName>
    <definedName name="QB_ROW_1663400" localSheetId="1" hidden="1">'YTD Summary Stmt of Actv.'!#REF!</definedName>
    <definedName name="QB_ROW_171240" localSheetId="0" hidden="1">FASB117!$E$30</definedName>
    <definedName name="QB_ROW_1712400" localSheetId="1" hidden="1">'YTD Summary Stmt of Actv.'!#REF!</definedName>
    <definedName name="QB_ROW_172240" localSheetId="0" hidden="1">FASB117!$E$27</definedName>
    <definedName name="QB_ROW_1722400" localSheetId="1" hidden="1">'YTD Summary Stmt of Actv.'!#REF!</definedName>
    <definedName name="QB_ROW_173240" localSheetId="0" hidden="1">FASB117!$E$28</definedName>
    <definedName name="QB_ROW_1732400" localSheetId="1" hidden="1">'YTD Summary Stmt of Actv.'!#REF!</definedName>
    <definedName name="QB_ROW_174240" localSheetId="0" hidden="1">FASB117!$E$32</definedName>
    <definedName name="QB_ROW_1742400" localSheetId="1" hidden="1">'YTD Summary Stmt of Actv.'!#REF!</definedName>
    <definedName name="QB_ROW_175240" localSheetId="0" hidden="1">FASB117!#REF!</definedName>
    <definedName name="QB_ROW_1752400" localSheetId="1" hidden="1">'YTD Summary Stmt of Actv.'!#REF!</definedName>
    <definedName name="QB_ROW_176340" localSheetId="0" hidden="1">FASB117!$E$31</definedName>
    <definedName name="QB_ROW_1763400" localSheetId="1" hidden="1">'YTD Summary Stmt of Actv.'!#REF!</definedName>
    <definedName name="QB_ROW_18301" localSheetId="0" hidden="1">FASB117!#REF!</definedName>
    <definedName name="QB_ROW_183010" localSheetId="1" hidden="1">'YTD Summary Stmt of Actv.'!#REF!</definedName>
    <definedName name="QB_ROW_19011" localSheetId="0" hidden="1">FASB117!$B$2</definedName>
    <definedName name="QB_ROW_190110" localSheetId="1" hidden="1">'YTD Summary Stmt of Actv.'!$B$5</definedName>
    <definedName name="QB_ROW_19311" localSheetId="0" hidden="1">FASB117!#REF!</definedName>
    <definedName name="QB_ROW_193110" localSheetId="1" hidden="1">'YTD Summary Stmt of Actv.'!$B$8</definedName>
    <definedName name="QB_ROW_20031" localSheetId="0" hidden="1">FASB117!$D$3</definedName>
    <definedName name="QB_ROW_200310" localSheetId="1" hidden="1">'YTD Summary Stmt of Actv.'!#REF!</definedName>
    <definedName name="QB_ROW_20331" localSheetId="0" hidden="1">FASB117!#REF!</definedName>
    <definedName name="QB_ROW_203310" localSheetId="1" hidden="1">'YTD Summary Stmt of Actv.'!#REF!</definedName>
    <definedName name="QB_ROW_21031" localSheetId="0" hidden="1">FASB117!#REF!</definedName>
    <definedName name="QB_ROW_210310" localSheetId="1" hidden="1">'YTD Summary Stmt of Actv.'!#REF!</definedName>
    <definedName name="QB_ROW_21331" localSheetId="0" hidden="1">FASB117!#REF!</definedName>
    <definedName name="QB_ROW_213310" localSheetId="1" hidden="1">'YTD Summary Stmt of Actv.'!$D$7</definedName>
    <definedName name="QB_ROW_22040" localSheetId="0" hidden="1">FASB117!$E$4</definedName>
    <definedName name="QB_ROW_220400" localSheetId="1" hidden="1">'YTD Summary Stmt of Actv.'!#REF!</definedName>
    <definedName name="QB_ROW_22340" localSheetId="0" hidden="1">FASB117!$E$19</definedName>
    <definedName name="QB_ROW_223400" localSheetId="1" hidden="1">'YTD Summary Stmt of Actv.'!#REF!</definedName>
    <definedName name="QB_ROW_23250" localSheetId="0" hidden="1">FASB117!$F$11</definedName>
    <definedName name="QB_ROW_232500" localSheetId="1" hidden="1">'YTD Summary Stmt of Actv.'!#REF!</definedName>
    <definedName name="QB_ROW_25250" localSheetId="0" hidden="1">FASB117!$F$13</definedName>
    <definedName name="QB_ROW_252500" localSheetId="1" hidden="1">'YTD Summary Stmt of Actv.'!#REF!</definedName>
    <definedName name="QB_ROW_31250" localSheetId="0" hidden="1">FASB117!$F$21</definedName>
    <definedName name="QB_ROW_312500" localSheetId="1" hidden="1">'YTD Summary Stmt of Actv.'!#REF!</definedName>
    <definedName name="QB_ROW_313250" localSheetId="0" hidden="1">FASB117!$F$23</definedName>
    <definedName name="QB_ROW_3132500" localSheetId="1" hidden="1">'YTD Summary Stmt of Actv.'!#REF!</definedName>
    <definedName name="QB_ROW_32250" localSheetId="0" hidden="1">FASB117!$F$22</definedName>
    <definedName name="QB_ROW_322500" localSheetId="1" hidden="1">'YTD Summary Stmt of Actv.'!#REF!</definedName>
    <definedName name="QB_ROW_378340" localSheetId="0" hidden="1">FASB117!$E$34</definedName>
    <definedName name="QB_ROW_3783400" localSheetId="1" hidden="1">'YTD Summary Stmt of Actv.'!#REF!</definedName>
    <definedName name="QB_ROW_379340" localSheetId="0" hidden="1">FASB117!#REF!</definedName>
    <definedName name="QB_ROW_3793400" localSheetId="1" hidden="1">'YTD Summary Stmt of Actv.'!#REF!</definedName>
    <definedName name="QB_ROW_386240" localSheetId="0" hidden="1">FASB117!#REF!</definedName>
    <definedName name="QB_ROW_3862400" localSheetId="1" hidden="1">'YTD Summary Stmt of Actv.'!#REF!</definedName>
    <definedName name="QB_ROW_3970400" localSheetId="1" hidden="1">'YTD Summary Stmt of Actv.'!#REF!</definedName>
    <definedName name="QB_ROW_397340" localSheetId="0" hidden="1">FASB117!$E$35</definedName>
    <definedName name="QB_ROW_3973400" localSheetId="1" hidden="1">'YTD Summary Stmt of Actv.'!#REF!</definedName>
    <definedName name="QB_ROW_401250" localSheetId="0" hidden="1">FASB117!$F$17</definedName>
    <definedName name="QB_ROW_4012500" localSheetId="1" hidden="1">'YTD Summary Stmt of Actv.'!#REF!</definedName>
    <definedName name="QB_ROW_4020400" localSheetId="1" hidden="1">'YTD Summary Stmt of Actv.'!#REF!</definedName>
    <definedName name="QB_ROW_402340" localSheetId="0" hidden="1">FASB117!#REF!</definedName>
    <definedName name="QB_ROW_4023400" localSheetId="1" hidden="1">'YTD Summary Stmt of Actv.'!#REF!</definedName>
    <definedName name="QB_ROW_4030500" localSheetId="1" hidden="1">'YTD Summary Stmt of Actv.'!#REF!</definedName>
    <definedName name="QB_ROW_4033500" localSheetId="1" hidden="1">'YTD Summary Stmt of Actv.'!#REF!</definedName>
    <definedName name="QB_ROW_4042500" localSheetId="1" hidden="1">'YTD Summary Stmt of Actv.'!#REF!</definedName>
    <definedName name="QB_ROW_4052500" localSheetId="1" hidden="1">'YTD Summary Stmt of Actv.'!#REF!</definedName>
    <definedName name="QB_ROW_406340" localSheetId="0" hidden="1">FASB117!#REF!</definedName>
    <definedName name="QB_ROW_4063400" localSheetId="1" hidden="1">'YTD Summary Stmt of Actv.'!#REF!</definedName>
    <definedName name="QB_ROW_427240" localSheetId="0" hidden="1">FASB117!#REF!</definedName>
    <definedName name="QB_ROW_4272400" localSheetId="1" hidden="1">'YTD Summary Stmt of Actv.'!#REF!</definedName>
    <definedName name="QB_ROW_43040" localSheetId="0" hidden="1">FASB117!#REF!</definedName>
    <definedName name="QB_ROW_430400" localSheetId="1" hidden="1">'YTD Summary Stmt of Actv.'!#REF!</definedName>
    <definedName name="QB_ROW_43250" localSheetId="0" hidden="1">FASB117!#REF!</definedName>
    <definedName name="QB_ROW_432500" localSheetId="1" hidden="1">'YTD Summary Stmt of Actv.'!#REF!</definedName>
    <definedName name="QB_ROW_43340" localSheetId="0" hidden="1">FASB117!#REF!</definedName>
    <definedName name="QB_ROW_433400" localSheetId="1" hidden="1">'YTD Summary Stmt of Actv.'!#REF!</definedName>
    <definedName name="QB_ROW_434240" localSheetId="0" hidden="1">FASB117!#REF!</definedName>
    <definedName name="QB_ROW_4342400" localSheetId="1" hidden="1">'YTD Summary Stmt of Actv.'!#REF!</definedName>
    <definedName name="QB_ROW_44240" localSheetId="0" hidden="1">FASB117!#REF!</definedName>
    <definedName name="QB_ROW_442400" localSheetId="1" hidden="1">'YTD Summary Stmt of Actv.'!#REF!</definedName>
    <definedName name="QB_ROW_45250" localSheetId="0" hidden="1">FASB117!#REF!</definedName>
    <definedName name="QB_ROW_452500" localSheetId="1" hidden="1">'YTD Summary Stmt of Actv.'!#REF!</definedName>
    <definedName name="QB_ROW_4792600" localSheetId="1" hidden="1">'YTD Summary Stmt of Actv.'!#REF!</definedName>
    <definedName name="QB_ROW_4802600" localSheetId="1" hidden="1">'YTD Summary Stmt of Actv.'!#REF!</definedName>
    <definedName name="QB_ROW_4822600" localSheetId="1" hidden="1">'YTD Summary Stmt of Actv.'!#REF!</definedName>
    <definedName name="QB_ROW_4832600" localSheetId="1" hidden="1">'YTD Summary Stmt of Actv.'!#REF!</definedName>
    <definedName name="QB_ROW_4842600" localSheetId="1" hidden="1">'YTD Summary Stmt of Actv.'!#REF!</definedName>
    <definedName name="QB_ROW_4852600" localSheetId="1" hidden="1">'YTD Summary Stmt of Actv.'!#REF!</definedName>
    <definedName name="QB_ROW_4862500" localSheetId="1" hidden="1">'YTD Summary Stmt of Actv.'!#REF!</definedName>
    <definedName name="QB_ROW_4902500" localSheetId="1" hidden="1">'YTD Summary Stmt of Actv.'!#REF!</definedName>
    <definedName name="QB_ROW_491240" localSheetId="0" hidden="1">FASB117!#REF!</definedName>
    <definedName name="QB_ROW_4912400" localSheetId="1" hidden="1">'YTD Summary Stmt of Actv.'!#REF!</definedName>
    <definedName name="QB_ROW_494240" localSheetId="0" hidden="1">FASB117!#REF!</definedName>
    <definedName name="QB_ROW_4942400" localSheetId="1" hidden="1">'YTD Summary Stmt of Actv.'!#REF!</definedName>
    <definedName name="QB_ROW_4952500" localSheetId="1" hidden="1">'YTD Summary Stmt of Actv.'!#REF!</definedName>
    <definedName name="QB_ROW_501250" localSheetId="0" hidden="1">FASB117!$F$9</definedName>
    <definedName name="QB_ROW_5012500" localSheetId="1" hidden="1">'YTD Summary Stmt of Actv.'!#REF!</definedName>
    <definedName name="QB_ROW_502250" localSheetId="0" hidden="1">FASB117!$F$12</definedName>
    <definedName name="QB_ROW_5022500" localSheetId="1" hidden="1">'YTD Summary Stmt of Actv.'!#REF!</definedName>
    <definedName name="QB_ROW_5050" localSheetId="0" hidden="1">FASB117!$F$5</definedName>
    <definedName name="QB_ROW_50500" localSheetId="1" hidden="1">'YTD Summary Stmt of Actv.'!#REF!</definedName>
    <definedName name="QB_ROW_505250" localSheetId="0" hidden="1">FASB117!$F$16</definedName>
    <definedName name="QB_ROW_5052500" localSheetId="1" hidden="1">'YTD Summary Stmt of Actv.'!#REF!</definedName>
    <definedName name="QB_ROW_507260" localSheetId="0" hidden="1">FASB117!$G$6</definedName>
    <definedName name="QB_ROW_5072600" localSheetId="1" hidden="1">'YTD Summary Stmt of Actv.'!#REF!</definedName>
    <definedName name="QB_ROW_508240" localSheetId="0" hidden="1">FASB117!#REF!</definedName>
    <definedName name="QB_ROW_5082400" localSheetId="1" hidden="1">'YTD Summary Stmt of Actv.'!#REF!</definedName>
    <definedName name="QB_ROW_5260" localSheetId="0" hidden="1">FASB117!$G$7</definedName>
    <definedName name="QB_ROW_52600" localSheetId="1" hidden="1">'YTD Summary Stmt of Actv.'!#REF!</definedName>
    <definedName name="QB_ROW_5350" localSheetId="0" hidden="1">FASB117!$F$8</definedName>
    <definedName name="QB_ROW_53500" localSheetId="1" hidden="1">'YTD Summary Stmt of Actv.'!#REF!</definedName>
    <definedName name="QB_ROW_6040" localSheetId="0" hidden="1">FASB117!$E$20</definedName>
    <definedName name="QB_ROW_60400" localSheetId="1" hidden="1">'YTD Summary Stmt of Actv.'!#REF!</definedName>
    <definedName name="QB_ROW_6340" localSheetId="0" hidden="1">FASB117!#REF!</definedName>
    <definedName name="QB_ROW_63400" localSheetId="1" hidden="1">'YTD Summary Stmt of Actv.'!#REF!</definedName>
    <definedName name="QB_ROW_68240" localSheetId="0" hidden="1">FASB117!$E$36</definedName>
    <definedName name="QB_ROW_682400" localSheetId="1" hidden="1">'YTD Summary Stmt of Actv.'!#REF!</definedName>
    <definedName name="QB_ROW_86321" localSheetId="0" hidden="1">FASB117!#REF!</definedName>
    <definedName name="QB_ROW_863210" localSheetId="1" hidden="1">'YTD Summary Stmt of Actv.'!$C$6</definedName>
    <definedName name="QB_ROW_87031" localSheetId="0" hidden="1">FASB117!#REF!</definedName>
    <definedName name="QB_ROW_870310" localSheetId="1" hidden="1">'YTD Summary Stmt of Actv.'!#REF!</definedName>
    <definedName name="QB_ROW_87331" localSheetId="0" hidden="1">FASB117!#REF!</definedName>
    <definedName name="QB_ROW_873310" localSheetId="1" hidden="1">'YTD Summary Stmt of Actv.'!#REF!</definedName>
    <definedName name="QBCANSUPPORTUPDATE" localSheetId="0">TRUE</definedName>
    <definedName name="QBCANSUPPORTUPDATE" localSheetId="1">TRUE</definedName>
    <definedName name="QBCOMPANYFILENAME" localSheetId="0">"Q:\LWVCEF 2004-2005.QBW"</definedName>
    <definedName name="QBCOMPANYFILENAME" localSheetId="1">"Q:\LWVCEF 2004-2005.QBW"</definedName>
    <definedName name="QBENDDATE" localSheetId="0">20150228</definedName>
    <definedName name="QBENDDATE" localSheetId="1">20141231</definedName>
    <definedName name="QBHEADERSONSCREEN" localSheetId="0">FALSE</definedName>
    <definedName name="QBHEADERSONSCREEN" localSheetId="1">FALSE</definedName>
    <definedName name="QBMETADATASIZE" localSheetId="0">5802</definedName>
    <definedName name="QBMETADATASIZE" localSheetId="1">5802</definedName>
    <definedName name="QBPRESERVECOLOR" localSheetId="0">TRUE</definedName>
    <definedName name="QBPRESERVECOLOR" localSheetId="1">TRUE</definedName>
    <definedName name="QBPRESERVEFONT" localSheetId="0">TRUE</definedName>
    <definedName name="QBPRESERVEFONT" localSheetId="1">TRUE</definedName>
    <definedName name="QBPRESERVEROWHEIGHT" localSheetId="0">TRUE</definedName>
    <definedName name="QBPRESERVEROWHEIGHT" localSheetId="1">TRUE</definedName>
    <definedName name="QBPRESERVESPACE" localSheetId="0">TRUE</definedName>
    <definedName name="QBPRESERVESPACE" localSheetId="1">TRUE</definedName>
    <definedName name="QBREPORTCOLAXIS" localSheetId="0">0</definedName>
    <definedName name="QBREPORTCOLAXIS" localSheetId="1">19</definedName>
    <definedName name="QBREPORTCOMPANYID" localSheetId="0">"ed63fede42314b36bb2c132d8ee034e7"</definedName>
    <definedName name="QBREPORTCOMPANYID" localSheetId="1">"ed63fede42314b36bb2c132d8ee034e7"</definedName>
    <definedName name="QBREPORTCOMPARECOL_ANNUALBUDGET" localSheetId="0">FALSE</definedName>
    <definedName name="QBREPORTCOMPARECOL_ANNUALBUDGET" localSheetId="1">FALSE</definedName>
    <definedName name="QBREPORTCOMPARECOL_AVGCOGS" localSheetId="0">FALSE</definedName>
    <definedName name="QBREPORTCOMPARECOL_AVGCOGS" localSheetId="1">FALSE</definedName>
    <definedName name="QBREPORTCOMPARECOL_AVGPRICE" localSheetId="0">FALSE</definedName>
    <definedName name="QBREPORTCOMPARECOL_AVGPRICE" localSheetId="1">FALSE</definedName>
    <definedName name="QBREPORTCOMPARECOL_BUDDIFF" localSheetId="0">FALSE</definedName>
    <definedName name="QBREPORTCOMPARECOL_BUDDIFF" localSheetId="1">FALSE</definedName>
    <definedName name="QBREPORTCOMPARECOL_BUDGET" localSheetId="0">FALSE</definedName>
    <definedName name="QBREPORTCOMPARECOL_BUDGET" localSheetId="1">FALSE</definedName>
    <definedName name="QBREPORTCOMPARECOL_BUDPCT" localSheetId="0">FALSE</definedName>
    <definedName name="QBREPORTCOMPARECOL_BUDPCT" localSheetId="1">FALSE</definedName>
    <definedName name="QBREPORTCOMPARECOL_COGS" localSheetId="0">FALSE</definedName>
    <definedName name="QBREPORTCOMPARECOL_COGS" localSheetId="1">FALSE</definedName>
    <definedName name="QBREPORTCOMPARECOL_EXCLUDEAMOUNT" localSheetId="0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1">FALSE</definedName>
    <definedName name="QBREPORTCOMPARECOL_FORECAST" localSheetId="0">FALSE</definedName>
    <definedName name="QBREPORTCOMPARECOL_FORECAST" localSheetId="1">FALSE</definedName>
    <definedName name="QBREPORTCOMPARECOL_GROSSMARGIN" localSheetId="0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1">FALSE</definedName>
    <definedName name="QBREPORTCOMPARECOL_HOURS" localSheetId="0">FALSE</definedName>
    <definedName name="QBREPORTCOMPARECOL_HOURS" localSheetId="1">FALSE</definedName>
    <definedName name="QBREPORTCOMPARECOL_PCTCOL" localSheetId="0">FALSE</definedName>
    <definedName name="QBREPORTCOMPARECOL_PCTCOL" localSheetId="1">FALSE</definedName>
    <definedName name="QBREPORTCOMPARECOL_PCTEXPENSE" localSheetId="0">FALSE</definedName>
    <definedName name="QBREPORTCOMPARECOL_PCTEXPENSE" localSheetId="1">FALSE</definedName>
    <definedName name="QBREPORTCOMPARECOL_PCTINCOME" localSheetId="0">FALSE</definedName>
    <definedName name="QBREPORTCOMPARECOL_PCTINCOME" localSheetId="1">FALSE</definedName>
    <definedName name="QBREPORTCOMPARECOL_PCTOFSALES" localSheetId="0">FALSE</definedName>
    <definedName name="QBREPORTCOMPARECOL_PCTOFSALES" localSheetId="1">FALSE</definedName>
    <definedName name="QBREPORTCOMPARECOL_PCTROW" localSheetId="0">FALSE</definedName>
    <definedName name="QBREPORTCOMPARECOL_PCTROW" localSheetId="1">FALSE</definedName>
    <definedName name="QBREPORTCOMPARECOL_PPDIFF" localSheetId="0">FALSE</definedName>
    <definedName name="QBREPORTCOMPARECOL_PPDIFF" localSheetId="1">FALSE</definedName>
    <definedName name="QBREPORTCOMPARECOL_PPPCT" localSheetId="0">FALSE</definedName>
    <definedName name="QBREPORTCOMPARECOL_PPPCT" localSheetId="1">FALSE</definedName>
    <definedName name="QBREPORTCOMPARECOL_PREVPERIOD" localSheetId="0">FALSE</definedName>
    <definedName name="QBREPORTCOMPARECOL_PREVPERIOD" localSheetId="1">FALSE</definedName>
    <definedName name="QBREPORTCOMPARECOL_PREVYEAR" localSheetId="0">FALSE</definedName>
    <definedName name="QBREPORTCOMPARECOL_PREVYEAR" localSheetId="1">FALSE</definedName>
    <definedName name="QBREPORTCOMPARECOL_PYDIFF" localSheetId="0">FALSE</definedName>
    <definedName name="QBREPORTCOMPARECOL_PYDIFF" localSheetId="1">FALSE</definedName>
    <definedName name="QBREPORTCOMPARECOL_PYPCT" localSheetId="0">FALSE</definedName>
    <definedName name="QBREPORTCOMPARECOL_PYPCT" localSheetId="1">FALSE</definedName>
    <definedName name="QBREPORTCOMPARECOL_QTY" localSheetId="0">FALSE</definedName>
    <definedName name="QBREPORTCOMPARECOL_QTY" localSheetId="1">FALSE</definedName>
    <definedName name="QBREPORTCOMPARECOL_RATE" localSheetId="0">FALSE</definedName>
    <definedName name="QBREPORTCOMPARECOL_RATE" localSheetId="1">FALSE</definedName>
    <definedName name="QBREPORTCOMPARECOL_TRIPBILLEDMILES" localSheetId="0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1">FALSE</definedName>
    <definedName name="QBREPORTCOMPARECOL_TRIPMILES" localSheetId="0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1">FALSE</definedName>
    <definedName name="QBREPORTCOMPARECOL_YTD" localSheetId="0">FALSE</definedName>
    <definedName name="QBREPORTCOMPARECOL_YTD" localSheetId="1">FALSE</definedName>
    <definedName name="QBREPORTCOMPARECOL_YTDBUDGET" localSheetId="0">FALSE</definedName>
    <definedName name="QBREPORTCOMPARECOL_YTDBUDGET" localSheetId="1">FALSE</definedName>
    <definedName name="QBREPORTCOMPARECOL_YTDPCT" localSheetId="0">FALSE</definedName>
    <definedName name="QBREPORTCOMPARECOL_YTDPCT" localSheetId="1">FALSE</definedName>
    <definedName name="QBREPORTROWAXIS" localSheetId="0">11</definedName>
    <definedName name="QBREPORTROWAXIS" localSheetId="1">11</definedName>
    <definedName name="QBREPORTSUBCOLAXIS" localSheetId="0">0</definedName>
    <definedName name="QBREPORTSUBCOLAXIS" localSheetId="1">0</definedName>
    <definedName name="QBREPORTTYPE" localSheetId="0">0</definedName>
    <definedName name="QBREPORTTYPE" localSheetId="1">3</definedName>
    <definedName name="QBROWHEADERS" localSheetId="0">7</definedName>
    <definedName name="QBROWHEADERS" localSheetId="1">7</definedName>
    <definedName name="QBSTARTDATE" localSheetId="0">20140701</definedName>
    <definedName name="QBSTARTDATE" localSheetId="1">20140701</definedName>
  </definedNames>
  <calcPr calcId="162913"/>
</workbook>
</file>

<file path=xl/calcChain.xml><?xml version="1.0" encoding="utf-8"?>
<calcChain xmlns="http://schemas.openxmlformats.org/spreadsheetml/2006/main">
  <c r="AH48" i="6" l="1"/>
  <c r="AB48" i="6"/>
  <c r="Z48" i="6"/>
  <c r="V48" i="6"/>
  <c r="X48" i="6" s="1"/>
  <c r="AD48" i="6" s="1"/>
  <c r="R48" i="6"/>
  <c r="T48" i="6" s="1"/>
  <c r="P48" i="6"/>
  <c r="N48" i="6"/>
  <c r="J48" i="6"/>
  <c r="L48" i="6" s="1"/>
  <c r="H48" i="6"/>
  <c r="AD47" i="6"/>
  <c r="AF47" i="6" s="1"/>
  <c r="X47" i="6"/>
  <c r="T47" i="6"/>
  <c r="L47" i="6"/>
  <c r="X46" i="6"/>
  <c r="AD46" i="6" s="1"/>
  <c r="T46" i="6"/>
  <c r="AF46" i="6" s="1"/>
  <c r="AJ46" i="6" s="1"/>
  <c r="L46" i="6"/>
  <c r="AD45" i="6"/>
  <c r="AF45" i="6" s="1"/>
  <c r="X45" i="6"/>
  <c r="T45" i="6"/>
  <c r="L45" i="6"/>
  <c r="AJ45" i="6" s="1"/>
  <c r="X44" i="6"/>
  <c r="AD44" i="6" s="1"/>
  <c r="T44" i="6"/>
  <c r="L44" i="6"/>
  <c r="AD43" i="6"/>
  <c r="AF43" i="6" s="1"/>
  <c r="X43" i="6"/>
  <c r="T43" i="6"/>
  <c r="L43" i="6"/>
  <c r="X42" i="6"/>
  <c r="AD42" i="6" s="1"/>
  <c r="T42" i="6"/>
  <c r="L42" i="6"/>
  <c r="AD41" i="6"/>
  <c r="AF41" i="6" s="1"/>
  <c r="X41" i="6"/>
  <c r="T41" i="6"/>
  <c r="L41" i="6"/>
  <c r="X40" i="6"/>
  <c r="AD40" i="6" s="1"/>
  <c r="T40" i="6"/>
  <c r="AF40" i="6" s="1"/>
  <c r="AJ40" i="6" s="1"/>
  <c r="L40" i="6"/>
  <c r="AD39" i="6"/>
  <c r="AF39" i="6" s="1"/>
  <c r="X39" i="6"/>
  <c r="T39" i="6"/>
  <c r="L39" i="6"/>
  <c r="X38" i="6"/>
  <c r="AD38" i="6" s="1"/>
  <c r="T38" i="6"/>
  <c r="AF38" i="6" s="1"/>
  <c r="AJ38" i="6" s="1"/>
  <c r="L38" i="6"/>
  <c r="AD37" i="6"/>
  <c r="AF37" i="6" s="1"/>
  <c r="X37" i="6"/>
  <c r="T37" i="6"/>
  <c r="L37" i="6"/>
  <c r="AJ37" i="6" s="1"/>
  <c r="X36" i="6"/>
  <c r="AD36" i="6" s="1"/>
  <c r="T36" i="6"/>
  <c r="L36" i="6"/>
  <c r="AD35" i="6"/>
  <c r="AF35" i="6" s="1"/>
  <c r="X35" i="6"/>
  <c r="T35" i="6"/>
  <c r="L35" i="6"/>
  <c r="X34" i="6"/>
  <c r="AD34" i="6" s="1"/>
  <c r="T34" i="6"/>
  <c r="L34" i="6"/>
  <c r="AD33" i="6"/>
  <c r="AF33" i="6" s="1"/>
  <c r="X33" i="6"/>
  <c r="T33" i="6"/>
  <c r="L33" i="6"/>
  <c r="AH30" i="6"/>
  <c r="AB30" i="6"/>
  <c r="Z30" i="6"/>
  <c r="V30" i="6"/>
  <c r="X30" i="6" s="1"/>
  <c r="AD30" i="6" s="1"/>
  <c r="R30" i="6"/>
  <c r="T30" i="6" s="1"/>
  <c r="AF30" i="6" s="1"/>
  <c r="P30" i="6"/>
  <c r="N30" i="6"/>
  <c r="J30" i="6"/>
  <c r="L30" i="6" s="1"/>
  <c r="H30" i="6"/>
  <c r="AD29" i="6"/>
  <c r="AF29" i="6" s="1"/>
  <c r="X29" i="6"/>
  <c r="T29" i="6"/>
  <c r="L29" i="6"/>
  <c r="AF26" i="6"/>
  <c r="X26" i="6"/>
  <c r="AD26" i="6" s="1"/>
  <c r="T26" i="6"/>
  <c r="L26" i="6"/>
  <c r="X25" i="6"/>
  <c r="AD25" i="6" s="1"/>
  <c r="T25" i="6"/>
  <c r="L25" i="6"/>
  <c r="X24" i="6"/>
  <c r="AD24" i="6" s="1"/>
  <c r="AF24" i="6" s="1"/>
  <c r="T24" i="6"/>
  <c r="L24" i="6"/>
  <c r="AH23" i="6"/>
  <c r="AD23" i="6"/>
  <c r="AB23" i="6"/>
  <c r="Z23" i="6"/>
  <c r="V23" i="6"/>
  <c r="X23" i="6" s="1"/>
  <c r="R23" i="6"/>
  <c r="P23" i="6"/>
  <c r="T23" i="6" s="1"/>
  <c r="N23" i="6"/>
  <c r="J23" i="6"/>
  <c r="H23" i="6"/>
  <c r="L23" i="6" s="1"/>
  <c r="X22" i="6"/>
  <c r="AD22" i="6" s="1"/>
  <c r="T22" i="6"/>
  <c r="AF22" i="6" s="1"/>
  <c r="AJ22" i="6" s="1"/>
  <c r="L22" i="6"/>
  <c r="AD21" i="6"/>
  <c r="AF21" i="6" s="1"/>
  <c r="X21" i="6"/>
  <c r="T21" i="6"/>
  <c r="L21" i="6"/>
  <c r="AJ21" i="6" s="1"/>
  <c r="X20" i="6"/>
  <c r="AD20" i="6" s="1"/>
  <c r="T20" i="6"/>
  <c r="AF20" i="6" s="1"/>
  <c r="AJ20" i="6" s="1"/>
  <c r="L20" i="6"/>
  <c r="AD19" i="6"/>
  <c r="AF19" i="6" s="1"/>
  <c r="X19" i="6"/>
  <c r="T19" i="6"/>
  <c r="L19" i="6"/>
  <c r="AJ19" i="6" s="1"/>
  <c r="AB17" i="6"/>
  <c r="AB27" i="6" s="1"/>
  <c r="AB31" i="6" s="1"/>
  <c r="AB49" i="6" s="1"/>
  <c r="AB50" i="6" s="1"/>
  <c r="X16" i="6"/>
  <c r="AD16" i="6" s="1"/>
  <c r="AF16" i="6" s="1"/>
  <c r="T16" i="6"/>
  <c r="L16" i="6"/>
  <c r="X15" i="6"/>
  <c r="AD15" i="6" s="1"/>
  <c r="T15" i="6"/>
  <c r="AF15" i="6" s="1"/>
  <c r="L15" i="6"/>
  <c r="AJ15" i="6" s="1"/>
  <c r="AF14" i="6"/>
  <c r="X14" i="6"/>
  <c r="AD14" i="6" s="1"/>
  <c r="T14" i="6"/>
  <c r="L14" i="6"/>
  <c r="X13" i="6"/>
  <c r="AD13" i="6" s="1"/>
  <c r="T13" i="6"/>
  <c r="L13" i="6"/>
  <c r="AF12" i="6"/>
  <c r="AD12" i="6"/>
  <c r="X12" i="6"/>
  <c r="T12" i="6"/>
  <c r="L12" i="6"/>
  <c r="AJ12" i="6" s="1"/>
  <c r="AH11" i="6"/>
  <c r="AH17" i="6" s="1"/>
  <c r="AH27" i="6" s="1"/>
  <c r="AH31" i="6" s="1"/>
  <c r="AH49" i="6" s="1"/>
  <c r="AH50" i="6" s="1"/>
  <c r="AB11" i="6"/>
  <c r="Z11" i="6"/>
  <c r="Z17" i="6" s="1"/>
  <c r="Z27" i="6" s="1"/>
  <c r="Z31" i="6" s="1"/>
  <c r="Z49" i="6" s="1"/>
  <c r="Z50" i="6" s="1"/>
  <c r="V11" i="6"/>
  <c r="R11" i="6"/>
  <c r="R17" i="6" s="1"/>
  <c r="R27" i="6" s="1"/>
  <c r="R31" i="6" s="1"/>
  <c r="R49" i="6" s="1"/>
  <c r="R50" i="6" s="1"/>
  <c r="P11" i="6"/>
  <c r="T11" i="6" s="1"/>
  <c r="N11" i="6"/>
  <c r="N17" i="6" s="1"/>
  <c r="N27" i="6" s="1"/>
  <c r="N31" i="6" s="1"/>
  <c r="N49" i="6" s="1"/>
  <c r="N50" i="6" s="1"/>
  <c r="J11" i="6"/>
  <c r="J17" i="6" s="1"/>
  <c r="J27" i="6" s="1"/>
  <c r="J31" i="6" s="1"/>
  <c r="J49" i="6" s="1"/>
  <c r="J50" i="6" s="1"/>
  <c r="H11" i="6"/>
  <c r="L11" i="6" s="1"/>
  <c r="X10" i="6"/>
  <c r="AD10" i="6" s="1"/>
  <c r="T10" i="6"/>
  <c r="AF10" i="6" s="1"/>
  <c r="AJ10" i="6" s="1"/>
  <c r="L10" i="6"/>
  <c r="M34" i="7"/>
  <c r="I34" i="7"/>
  <c r="G34" i="7"/>
  <c r="K34" i="7" s="1"/>
  <c r="O34" i="7" s="1"/>
  <c r="Q34" i="7" s="1"/>
  <c r="K33" i="7"/>
  <c r="O33" i="7" s="1"/>
  <c r="Q33" i="7" s="1"/>
  <c r="K32" i="7"/>
  <c r="O32" i="7" s="1"/>
  <c r="Q32" i="7" s="1"/>
  <c r="O31" i="7"/>
  <c r="Q31" i="7" s="1"/>
  <c r="K31" i="7"/>
  <c r="K30" i="7"/>
  <c r="O30" i="7" s="1"/>
  <c r="Q30" i="7" s="1"/>
  <c r="K29" i="7"/>
  <c r="O29" i="7" s="1"/>
  <c r="Q29" i="7" s="1"/>
  <c r="K28" i="7"/>
  <c r="O28" i="7" s="1"/>
  <c r="Q28" i="7" s="1"/>
  <c r="O27" i="7"/>
  <c r="Q27" i="7" s="1"/>
  <c r="K27" i="7"/>
  <c r="K26" i="7"/>
  <c r="O26" i="7" s="1"/>
  <c r="Q26" i="7" s="1"/>
  <c r="K25" i="7"/>
  <c r="O25" i="7" s="1"/>
  <c r="Q25" i="7" s="1"/>
  <c r="K24" i="7"/>
  <c r="O24" i="7" s="1"/>
  <c r="Q24" i="7" s="1"/>
  <c r="O23" i="7"/>
  <c r="Q23" i="7" s="1"/>
  <c r="K23" i="7"/>
  <c r="K22" i="7"/>
  <c r="O22" i="7" s="1"/>
  <c r="Q22" i="7" s="1"/>
  <c r="K21" i="7"/>
  <c r="O21" i="7" s="1"/>
  <c r="Q21" i="7" s="1"/>
  <c r="M18" i="7"/>
  <c r="M19" i="7" s="1"/>
  <c r="M35" i="7" s="1"/>
  <c r="M36" i="7" s="1"/>
  <c r="M17" i="7"/>
  <c r="I17" i="7"/>
  <c r="K17" i="7" s="1"/>
  <c r="O17" i="7" s="1"/>
  <c r="Q17" i="7" s="1"/>
  <c r="G17" i="7"/>
  <c r="K16" i="7"/>
  <c r="O16" i="7" s="1"/>
  <c r="Q16" i="7" s="1"/>
  <c r="K15" i="7"/>
  <c r="O15" i="7" s="1"/>
  <c r="Q15" i="7" s="1"/>
  <c r="K14" i="7"/>
  <c r="O14" i="7" s="1"/>
  <c r="Q14" i="7" s="1"/>
  <c r="M12" i="7"/>
  <c r="I12" i="7"/>
  <c r="I18" i="7" s="1"/>
  <c r="I19" i="7" s="1"/>
  <c r="I35" i="7" s="1"/>
  <c r="I36" i="7" s="1"/>
  <c r="G12" i="7"/>
  <c r="K12" i="7" s="1"/>
  <c r="O12" i="7" s="1"/>
  <c r="Q12" i="7" s="1"/>
  <c r="K11" i="7"/>
  <c r="O11" i="7" s="1"/>
  <c r="Q11" i="7" s="1"/>
  <c r="K10" i="7"/>
  <c r="O10" i="7" s="1"/>
  <c r="Q10" i="7" s="1"/>
  <c r="O9" i="7"/>
  <c r="Q9" i="7" s="1"/>
  <c r="K9" i="7"/>
  <c r="AJ29" i="6" l="1"/>
  <c r="AJ43" i="6"/>
  <c r="AJ24" i="6"/>
  <c r="AJ25" i="6"/>
  <c r="AJ30" i="6"/>
  <c r="AJ33" i="6"/>
  <c r="AF36" i="6"/>
  <c r="AJ36" i="6" s="1"/>
  <c r="AJ41" i="6"/>
  <c r="AF44" i="6"/>
  <c r="AJ44" i="6" s="1"/>
  <c r="V17" i="6"/>
  <c r="X11" i="6"/>
  <c r="AD11" i="6" s="1"/>
  <c r="AF11" i="6" s="1"/>
  <c r="AJ11" i="6" s="1"/>
  <c r="AJ16" i="6"/>
  <c r="AJ14" i="6"/>
  <c r="AJ26" i="6"/>
  <c r="AJ35" i="6"/>
  <c r="AF13" i="6"/>
  <c r="AJ13" i="6" s="1"/>
  <c r="AF23" i="6"/>
  <c r="AJ23" i="6" s="1"/>
  <c r="AF25" i="6"/>
  <c r="AF34" i="6"/>
  <c r="AJ34" i="6" s="1"/>
  <c r="AJ39" i="6"/>
  <c r="AF42" i="6"/>
  <c r="AJ42" i="6" s="1"/>
  <c r="AJ47" i="6"/>
  <c r="AF48" i="6"/>
  <c r="AJ48" i="6" s="1"/>
  <c r="H17" i="6"/>
  <c r="P17" i="6"/>
  <c r="G18" i="7"/>
  <c r="AB11" i="1"/>
  <c r="AB10" i="1"/>
  <c r="H27" i="6" l="1"/>
  <c r="L17" i="6"/>
  <c r="P27" i="6"/>
  <c r="T17" i="6"/>
  <c r="AF17" i="6" s="1"/>
  <c r="V27" i="6"/>
  <c r="X17" i="6"/>
  <c r="AD17" i="6" s="1"/>
  <c r="G19" i="7"/>
  <c r="K18" i="7"/>
  <c r="O18" i="7" s="1"/>
  <c r="Q18" i="7" s="1"/>
  <c r="P31" i="6" l="1"/>
  <c r="T27" i="6"/>
  <c r="AF27" i="6" s="1"/>
  <c r="AJ17" i="6"/>
  <c r="V31" i="6"/>
  <c r="X27" i="6"/>
  <c r="AD27" i="6" s="1"/>
  <c r="L27" i="6"/>
  <c r="AJ27" i="6" s="1"/>
  <c r="H31" i="6"/>
  <c r="G35" i="7"/>
  <c r="K19" i="7"/>
  <c r="O19" i="7" s="1"/>
  <c r="Q19" i="7" s="1"/>
  <c r="V49" i="6" l="1"/>
  <c r="X31" i="6"/>
  <c r="AD31" i="6" s="1"/>
  <c r="H49" i="6"/>
  <c r="L31" i="6"/>
  <c r="T31" i="6"/>
  <c r="P49" i="6"/>
  <c r="K35" i="7"/>
  <c r="O35" i="7" s="1"/>
  <c r="Q35" i="7" s="1"/>
  <c r="G36" i="7"/>
  <c r="K36" i="7" s="1"/>
  <c r="O36" i="7" s="1"/>
  <c r="Q36" i="7" s="1"/>
  <c r="P50" i="6" l="1"/>
  <c r="T50" i="6" s="1"/>
  <c r="T49" i="6"/>
  <c r="H50" i="6"/>
  <c r="L50" i="6" s="1"/>
  <c r="L49" i="6"/>
  <c r="AF31" i="6"/>
  <c r="AJ31" i="6" s="1"/>
  <c r="X49" i="6"/>
  <c r="AD49" i="6" s="1"/>
  <c r="V50" i="6"/>
  <c r="X50" i="6" s="1"/>
  <c r="AD50" i="6" s="1"/>
  <c r="AF50" i="6" l="1"/>
  <c r="AJ50" i="6"/>
  <c r="AF49" i="6"/>
  <c r="AJ49" i="6"/>
  <c r="X8" i="1" l="1"/>
  <c r="O8" i="1" l="1"/>
  <c r="P8" i="1"/>
  <c r="H7" i="1" l="1"/>
  <c r="H6" i="1"/>
  <c r="H48" i="2" l="1"/>
  <c r="H28" i="2"/>
  <c r="H21" i="2"/>
  <c r="H7" i="2"/>
  <c r="H15" i="2" s="1"/>
  <c r="H25" i="2" s="1"/>
  <c r="H51" i="2" l="1"/>
  <c r="AA7" i="1"/>
  <c r="Z7" i="1"/>
  <c r="Y7" i="1"/>
  <c r="AA6" i="1"/>
  <c r="AA8" i="1" s="1"/>
  <c r="Y6" i="1"/>
  <c r="Y8" i="1" s="1"/>
  <c r="Z6" i="1" l="1"/>
  <c r="Z8" i="1" s="1"/>
  <c r="R7" i="1"/>
  <c r="Q7" i="1"/>
  <c r="N7" i="1"/>
  <c r="M7" i="1"/>
  <c r="L7" i="1"/>
  <c r="K7" i="1"/>
  <c r="J7" i="1"/>
  <c r="I7" i="1"/>
  <c r="Q6" i="1"/>
  <c r="N6" i="1"/>
  <c r="M6" i="1"/>
  <c r="M8" i="1" s="1"/>
  <c r="L6" i="1"/>
  <c r="K6" i="1"/>
  <c r="J6" i="1"/>
  <c r="I6" i="1"/>
  <c r="I8" i="1" s="1"/>
  <c r="N8" i="1" l="1"/>
  <c r="J8" i="1"/>
  <c r="K8" i="1"/>
  <c r="Q8" i="1"/>
  <c r="L8" i="1"/>
  <c r="R6" i="1"/>
  <c r="L33" i="2"/>
  <c r="L24" i="2"/>
  <c r="R8" i="1" l="1"/>
  <c r="R12" i="1" s="1"/>
  <c r="L13" i="2"/>
  <c r="L14" i="2"/>
  <c r="L7" i="2" l="1"/>
  <c r="L22" i="2"/>
  <c r="L23" i="2"/>
  <c r="L21" i="2"/>
  <c r="L17" i="2"/>
  <c r="L18" i="2"/>
  <c r="L19" i="2"/>
  <c r="L20" i="2"/>
  <c r="L9" i="2"/>
  <c r="L10" i="2"/>
  <c r="L11" i="2"/>
  <c r="L12" i="2"/>
  <c r="L8" i="2"/>
  <c r="J51" i="2" l="1"/>
  <c r="J27" i="2"/>
  <c r="L27" i="2" s="1"/>
  <c r="J15" i="2"/>
  <c r="L50" i="2"/>
  <c r="J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6" i="2"/>
  <c r="L48" i="2" l="1"/>
  <c r="L15" i="2"/>
  <c r="J25" i="2"/>
  <c r="L25" i="2" s="1"/>
  <c r="L51" i="2"/>
  <c r="V7" i="1" l="1"/>
  <c r="Z12" i="1"/>
  <c r="Z16" i="1" s="1"/>
  <c r="AB6" i="1"/>
  <c r="Z17" i="1" l="1"/>
  <c r="V6" i="1" l="1"/>
  <c r="V8" i="1" l="1"/>
  <c r="Y12" i="1" l="1"/>
  <c r="Y16" i="1" s="1"/>
  <c r="Y17" i="1" l="1"/>
  <c r="AB7" i="1"/>
  <c r="J29" i="2" l="1"/>
  <c r="H29" i="2" s="1"/>
  <c r="H30" i="2" s="1"/>
  <c r="H49" i="2" s="1"/>
  <c r="H53" i="2" s="1"/>
  <c r="AB8" i="1"/>
  <c r="AD7" i="1"/>
  <c r="J30" i="2"/>
  <c r="AB12" i="1"/>
  <c r="AD6" i="1"/>
  <c r="L29" i="2" l="1"/>
  <c r="J49" i="2"/>
  <c r="J53" i="2" s="1"/>
  <c r="AB13" i="1"/>
  <c r="L28" i="2" l="1"/>
  <c r="AB15" i="1"/>
  <c r="AD13" i="1"/>
  <c r="P12" i="1"/>
  <c r="L30" i="2" l="1"/>
  <c r="L49" i="2" s="1"/>
  <c r="L53" i="2" s="1"/>
  <c r="Q12" i="1"/>
  <c r="AB16" i="1" l="1"/>
  <c r="AB17" i="1" s="1"/>
  <c r="H8" i="1"/>
  <c r="K12" i="1" l="1"/>
  <c r="AA12" i="1"/>
  <c r="AA16" i="1" s="1"/>
  <c r="AA17" i="1" s="1"/>
  <c r="AD11" i="1"/>
  <c r="T8" i="1"/>
  <c r="T12" i="1" s="1"/>
  <c r="L12" i="1"/>
  <c r="X15" i="1"/>
  <c r="V15" i="1"/>
  <c r="AD14" i="1"/>
  <c r="AD9" i="1"/>
  <c r="X12" i="1"/>
  <c r="X16" i="1" s="1"/>
  <c r="O12" i="1"/>
  <c r="N12" i="1"/>
  <c r="M12" i="1"/>
  <c r="I12" i="1"/>
  <c r="H12" i="1"/>
  <c r="J12" i="1"/>
  <c r="AD15" i="1" l="1"/>
  <c r="V12" i="1"/>
  <c r="V16" i="1" s="1"/>
  <c r="V17" i="1" s="1"/>
  <c r="AD10" i="1"/>
  <c r="X17" i="1"/>
  <c r="AD8" i="1"/>
  <c r="AD12" i="1" l="1"/>
  <c r="AD16" i="1"/>
  <c r="AD17" i="1" l="1"/>
</calcChain>
</file>

<file path=xl/sharedStrings.xml><?xml version="1.0" encoding="utf-8"?>
<sst xmlns="http://schemas.openxmlformats.org/spreadsheetml/2006/main" count="208" uniqueCount="119">
  <si>
    <t>Unrestricted Net Assets</t>
  </si>
  <si>
    <t>Board Restricted</t>
  </si>
  <si>
    <t>Temporarily restricted net assets</t>
  </si>
  <si>
    <t>Board</t>
  </si>
  <si>
    <t>Mgmt.</t>
  </si>
  <si>
    <t>Dev.</t>
  </si>
  <si>
    <t>Voter Service</t>
  </si>
  <si>
    <t>Higher Ed Study</t>
  </si>
  <si>
    <t>Bequests</t>
  </si>
  <si>
    <t>Unrestricted Total  including board restricted</t>
  </si>
  <si>
    <t>FOCE</t>
  </si>
  <si>
    <t>Total Temporarily Restricted  Total LWVCEF</t>
  </si>
  <si>
    <t>Combined   Total LWVCEF</t>
  </si>
  <si>
    <t>Revenue</t>
  </si>
  <si>
    <t>Expenses</t>
  </si>
  <si>
    <t>Change in Net Assets</t>
  </si>
  <si>
    <t>Adjustments</t>
  </si>
  <si>
    <t>Change in Net Assets (above)</t>
  </si>
  <si>
    <t>Change in Net Assets with adjustments</t>
  </si>
  <si>
    <t>PY adj.</t>
  </si>
  <si>
    <t>Temporarilty Restricted</t>
  </si>
  <si>
    <t>Total</t>
  </si>
  <si>
    <t>Ordinary Income/Expense</t>
  </si>
  <si>
    <t>Income</t>
  </si>
  <si>
    <t>40015 · Contributions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</si>
  <si>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</si>
  <si>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</si>
  <si>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</si>
  <si>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</si>
  <si>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40030 · Indiv. Contrib. - Unrestricted</t>
  </si>
  <si>
    <t>40031 · Indiv. Contributions-Restricted</t>
  </si>
  <si>
    <t>40035 · In Kind Contributions</t>
  </si>
  <si>
    <t>40071 · Grant Income - Restricted</t>
  </si>
  <si>
    <t>Total 40015 · Contributions</t>
  </si>
  <si>
    <t>4010 · Earned Revenue</t>
  </si>
  <si>
    <t>40100 · Publications</t>
  </si>
  <si>
    <t>40110 · Merchandise</t>
  </si>
  <si>
    <t>40115 · Shipping Postage</t>
  </si>
  <si>
    <t>40160 · Contract Services</t>
  </si>
  <si>
    <t>Total 4010 · Earned Revenue</t>
  </si>
  <si>
    <t>40165 · Rental Income</t>
  </si>
  <si>
    <t>40170 · Interest</t>
  </si>
  <si>
    <t>40200 · Miscellaneous Income</t>
  </si>
  <si>
    <t>Total Income</t>
  </si>
  <si>
    <t>Cost of Goods Sold</t>
  </si>
  <si>
    <t>50000 · Cost of Goods Sold</t>
  </si>
  <si>
    <t>Total COGS</t>
  </si>
  <si>
    <t>Restriction satisfied by payments</t>
  </si>
  <si>
    <t>Total Revenue, gains, and other support</t>
  </si>
  <si>
    <t>Expense</t>
  </si>
  <si>
    <t>60010 · Personnel</t>
  </si>
  <si>
    <t>60020 · Accounting Services</t>
  </si>
  <si>
    <t>60022 · Bank Charges/Fees</t>
  </si>
  <si>
    <t>60030 · Promotion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</si>
  <si>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</si>
  <si>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</si>
  <si>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</si>
  <si>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</si>
  <si>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</si>
  <si>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&amp; publications</t>
  </si>
  <si>
    <t>60100 · Travel,meals, lodging</t>
  </si>
  <si>
    <t>60140 · Insurance</t>
  </si>
  <si>
    <t>60160 · Fees, subscriptions</t>
  </si>
  <si>
    <t>60170 · Independent Contractors</t>
  </si>
  <si>
    <t>Total Expense</t>
  </si>
  <si>
    <t>Change in Net assets</t>
  </si>
  <si>
    <t>Net assets at beginning of year</t>
  </si>
  <si>
    <t>Net assets at end of year</t>
  </si>
  <si>
    <t>FoCE Manual</t>
  </si>
  <si>
    <t>VEC</t>
  </si>
  <si>
    <t>VCA</t>
  </si>
  <si>
    <t>CIVFR</t>
  </si>
  <si>
    <t>Redistricting</t>
  </si>
  <si>
    <t>Community Education</t>
  </si>
  <si>
    <t>Beginning Net Assets 6/30/2019</t>
  </si>
  <si>
    <t>Adjusted net assets as of 6/30/2019</t>
  </si>
  <si>
    <t xml:space="preserve"> EVG</t>
  </si>
  <si>
    <t>Release redistricting grant income to unrestricted net assets</t>
  </si>
  <si>
    <t>Guide to CA Gov.</t>
  </si>
  <si>
    <t>Release redistricting grant from restricted to unrestricted</t>
  </si>
  <si>
    <t>Gross Profit</t>
  </si>
  <si>
    <t>Net Ordinary Income</t>
  </si>
  <si>
    <t>Net Income</t>
  </si>
  <si>
    <t>League of Women Voters of California Education Fund</t>
  </si>
  <si>
    <t>Accrual Basis</t>
  </si>
  <si>
    <t>1000.1 Board</t>
  </si>
  <si>
    <t>1000 Management - Other</t>
  </si>
  <si>
    <t>3001.3 Guide to Government</t>
  </si>
  <si>
    <t>3001 Community Education - Other</t>
  </si>
  <si>
    <t>Total 3001 Community Education</t>
  </si>
  <si>
    <t>3012.7 PLP - EVG 19-20</t>
  </si>
  <si>
    <t>Total 3012 PLP</t>
  </si>
  <si>
    <t>3013 VCA</t>
  </si>
  <si>
    <t>3010 Voter Service - Other</t>
  </si>
  <si>
    <t>Total 3010 Voter Service</t>
  </si>
  <si>
    <t>(1000 Management)</t>
  </si>
  <si>
    <t>Total 1000 Management</t>
  </si>
  <si>
    <t>2000 Development</t>
  </si>
  <si>
    <t>(3001 Community Education)</t>
  </si>
  <si>
    <t>(3000 Programs)</t>
  </si>
  <si>
    <t>(3012 PLP)</t>
  </si>
  <si>
    <t>(3010 Voter Service)</t>
  </si>
  <si>
    <t>Total 3000 Programs</t>
  </si>
  <si>
    <t>TOTAL</t>
  </si>
  <si>
    <t>3001.7 Redistricting</t>
  </si>
  <si>
    <t>3001.8 CIVFR</t>
  </si>
  <si>
    <t>3030 Voters Edge</t>
  </si>
  <si>
    <t>40070 · Grant Income - Unrestricted</t>
  </si>
  <si>
    <t>40012 · Local League Support - Unrestri</t>
  </si>
  <si>
    <t>40171 · PPP Accrued Interest Expense</t>
  </si>
  <si>
    <t>Ending Net Assets 4.30.20</t>
  </si>
  <si>
    <t>4000 PPP</t>
  </si>
  <si>
    <t>PPP</t>
  </si>
  <si>
    <t>Unrestricted Net Assets by Class</t>
  </si>
  <si>
    <t>July 2019 through May 2020</t>
  </si>
  <si>
    <t>Jul '19 - May 20</t>
  </si>
  <si>
    <t>For 7/1/2019 - 5/31/2020</t>
  </si>
  <si>
    <t>10:30 PM</t>
  </si>
  <si>
    <t>10:32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</si>
</sst>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-#,##0.00"/>
    <numFmt numFmtId="166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</cellStyleXfs>
  <cellXfs count="156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49" fontId="2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64" fontId="4" fillId="3" borderId="3" xfId="2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5" borderId="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164" fontId="4" fillId="3" borderId="8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Alignment="1">
      <alignment horizontal="right" wrapText="1"/>
    </xf>
    <xf numFmtId="164" fontId="4" fillId="6" borderId="8" xfId="2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164" fontId="4" fillId="0" borderId="9" xfId="2" applyNumberFormat="1" applyFont="1" applyBorder="1" applyAlignment="1">
      <alignment horizontal="center" wrapText="1"/>
    </xf>
    <xf numFmtId="49" fontId="2" fillId="0" borderId="0" xfId="0" applyNumberFormat="1" applyFont="1"/>
    <xf numFmtId="165" fontId="7" fillId="0" borderId="10" xfId="0" applyNumberFormat="1" applyFont="1" applyBorder="1"/>
    <xf numFmtId="165" fontId="7" fillId="0" borderId="0" xfId="0" applyNumberFormat="1" applyFont="1" applyBorder="1"/>
    <xf numFmtId="165" fontId="7" fillId="5" borderId="0" xfId="0" applyNumberFormat="1" applyFont="1" applyFill="1" applyBorder="1"/>
    <xf numFmtId="165" fontId="7" fillId="3" borderId="5" xfId="0" applyNumberFormat="1" applyFont="1" applyFill="1" applyBorder="1"/>
    <xf numFmtId="165" fontId="7" fillId="0" borderId="0" xfId="0" applyNumberFormat="1" applyFont="1" applyFill="1"/>
    <xf numFmtId="0" fontId="0" fillId="6" borderId="5" xfId="0" applyFill="1" applyBorder="1"/>
    <xf numFmtId="0" fontId="8" fillId="0" borderId="11" xfId="0" applyFont="1" applyBorder="1"/>
    <xf numFmtId="43" fontId="0" fillId="0" borderId="0" xfId="1" applyFont="1"/>
    <xf numFmtId="0" fontId="9" fillId="0" borderId="0" xfId="0" applyFont="1"/>
    <xf numFmtId="164" fontId="4" fillId="0" borderId="0" xfId="2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43" fontId="0" fillId="0" borderId="20" xfId="1" applyFont="1" applyBorder="1"/>
    <xf numFmtId="43" fontId="0" fillId="0" borderId="9" xfId="1" applyFont="1" applyBorder="1"/>
    <xf numFmtId="0" fontId="0" fillId="0" borderId="0" xfId="0" applyNumberFormat="1" applyBorder="1"/>
    <xf numFmtId="0" fontId="0" fillId="0" borderId="0" xfId="0" applyBorder="1"/>
    <xf numFmtId="40" fontId="11" fillId="0" borderId="0" xfId="0" applyNumberFormat="1" applyFont="1" applyAlignment="1">
      <alignment horizontal="center" wrapText="1"/>
    </xf>
    <xf numFmtId="40" fontId="11" fillId="0" borderId="7" xfId="1" applyNumberFormat="1" applyFont="1" applyBorder="1" applyAlignment="1">
      <alignment horizontal="center" wrapText="1"/>
    </xf>
    <xf numFmtId="40" fontId="11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0" fontId="7" fillId="0" borderId="0" xfId="0" applyNumberFormat="1" applyFont="1"/>
    <xf numFmtId="40" fontId="9" fillId="0" borderId="0" xfId="1" applyNumberFormat="1" applyFont="1"/>
    <xf numFmtId="40" fontId="9" fillId="0" borderId="0" xfId="0" applyNumberFormat="1" applyFont="1"/>
    <xf numFmtId="40" fontId="7" fillId="0" borderId="7" xfId="0" applyNumberFormat="1" applyFont="1" applyBorder="1"/>
    <xf numFmtId="40" fontId="7" fillId="0" borderId="0" xfId="0" applyNumberFormat="1" applyFont="1" applyBorder="1"/>
    <xf numFmtId="40" fontId="9" fillId="0" borderId="7" xfId="1" applyNumberFormat="1" applyFont="1" applyBorder="1"/>
    <xf numFmtId="40" fontId="9" fillId="0" borderId="7" xfId="0" applyNumberFormat="1" applyFont="1" applyBorder="1"/>
    <xf numFmtId="40" fontId="2" fillId="0" borderId="0" xfId="0" applyNumberFormat="1" applyFont="1" applyBorder="1"/>
    <xf numFmtId="40" fontId="11" fillId="0" borderId="0" xfId="0" applyNumberFormat="1" applyFont="1"/>
    <xf numFmtId="165" fontId="7" fillId="0" borderId="0" xfId="0" applyNumberFormat="1" applyFont="1"/>
    <xf numFmtId="40" fontId="9" fillId="0" borderId="0" xfId="0" applyNumberFormat="1" applyFont="1" applyBorder="1"/>
    <xf numFmtId="40" fontId="11" fillId="0" borderId="0" xfId="0" applyNumberFormat="1" applyFont="1" applyBorder="1"/>
    <xf numFmtId="40" fontId="2" fillId="0" borderId="7" xfId="0" applyNumberFormat="1" applyFont="1" applyBorder="1"/>
    <xf numFmtId="40" fontId="11" fillId="0" borderId="7" xfId="0" applyNumberFormat="1" applyFont="1" applyBorder="1"/>
    <xf numFmtId="40" fontId="11" fillId="0" borderId="28" xfId="0" applyNumberFormat="1" applyFont="1" applyBorder="1"/>
    <xf numFmtId="165" fontId="7" fillId="0" borderId="10" xfId="0" applyNumberFormat="1" applyFont="1" applyFill="1" applyBorder="1"/>
    <xf numFmtId="165" fontId="7" fillId="0" borderId="0" xfId="0" applyNumberFormat="1" applyFont="1" applyFill="1" applyBorder="1"/>
    <xf numFmtId="49" fontId="2" fillId="3" borderId="2" xfId="0" applyNumberFormat="1" applyFont="1" applyFill="1" applyBorder="1" applyAlignment="1">
      <alignment horizontal="center"/>
    </xf>
    <xf numFmtId="43" fontId="0" fillId="0" borderId="0" xfId="1" applyFont="1" applyBorder="1"/>
    <xf numFmtId="43" fontId="0" fillId="0" borderId="0" xfId="1" applyFont="1" applyFill="1" applyBorder="1"/>
    <xf numFmtId="43" fontId="13" fillId="0" borderId="0" xfId="1" applyFont="1" applyBorder="1"/>
    <xf numFmtId="49" fontId="2" fillId="0" borderId="0" xfId="0" applyNumberFormat="1" applyFont="1" applyBorder="1"/>
    <xf numFmtId="49" fontId="2" fillId="3" borderId="2" xfId="0" applyNumberFormat="1" applyFont="1" applyFill="1" applyBorder="1" applyAlignment="1">
      <alignment horizontal="center"/>
    </xf>
    <xf numFmtId="43" fontId="9" fillId="0" borderId="0" xfId="0" applyNumberFormat="1" applyFont="1"/>
    <xf numFmtId="40" fontId="9" fillId="0" borderId="0" xfId="1" applyNumberFormat="1" applyFont="1" applyBorder="1"/>
    <xf numFmtId="49" fontId="2" fillId="3" borderId="2" xfId="0" applyNumberFormat="1" applyFont="1" applyFill="1" applyBorder="1" applyAlignment="1">
      <alignment horizontal="center"/>
    </xf>
    <xf numFmtId="49" fontId="2" fillId="0" borderId="0" xfId="0" applyNumberFormat="1" applyFont="1" applyFill="1"/>
    <xf numFmtId="49" fontId="5" fillId="0" borderId="0" xfId="0" applyNumberFormat="1" applyFont="1" applyFill="1"/>
    <xf numFmtId="165" fontId="7" fillId="3" borderId="5" xfId="1" applyNumberFormat="1" applyFont="1" applyFill="1" applyBorder="1"/>
    <xf numFmtId="165" fontId="7" fillId="0" borderId="0" xfId="1" applyNumberFormat="1" applyFont="1" applyFill="1"/>
    <xf numFmtId="165" fontId="7" fillId="0" borderId="10" xfId="1" applyNumberFormat="1" applyFont="1" applyBorder="1"/>
    <xf numFmtId="165" fontId="7" fillId="0" borderId="0" xfId="1" applyNumberFormat="1" applyFont="1" applyFill="1" applyBorder="1"/>
    <xf numFmtId="165" fontId="7" fillId="0" borderId="0" xfId="1" applyNumberFormat="1" applyFont="1" applyBorder="1"/>
    <xf numFmtId="165" fontId="9" fillId="6" borderId="5" xfId="1" applyNumberFormat="1" applyFont="1" applyFill="1" applyBorder="1"/>
    <xf numFmtId="165" fontId="0" fillId="0" borderId="0" xfId="1" applyNumberFormat="1" applyFont="1"/>
    <xf numFmtId="165" fontId="9" fillId="0" borderId="11" xfId="1" applyNumberFormat="1" applyFont="1" applyBorder="1"/>
    <xf numFmtId="165" fontId="7" fillId="0" borderId="10" xfId="1" applyNumberFormat="1" applyFont="1" applyFill="1" applyBorder="1"/>
    <xf numFmtId="165" fontId="9" fillId="0" borderId="9" xfId="1" applyNumberFormat="1" applyFont="1" applyBorder="1"/>
    <xf numFmtId="165" fontId="7" fillId="0" borderId="12" xfId="1" applyNumberFormat="1" applyFont="1" applyFill="1" applyBorder="1"/>
    <xf numFmtId="165" fontId="7" fillId="5" borderId="13" xfId="1" applyNumberFormat="1" applyFont="1" applyFill="1" applyBorder="1"/>
    <xf numFmtId="165" fontId="7" fillId="0" borderId="13" xfId="1" applyNumberFormat="1" applyFont="1" applyBorder="1"/>
    <xf numFmtId="165" fontId="7" fillId="3" borderId="14" xfId="1" applyNumberFormat="1" applyFont="1" applyFill="1" applyBorder="1"/>
    <xf numFmtId="165" fontId="7" fillId="6" borderId="14" xfId="1" applyNumberFormat="1" applyFont="1" applyFill="1" applyBorder="1"/>
    <xf numFmtId="165" fontId="7" fillId="5" borderId="0" xfId="1" applyNumberFormat="1" applyFont="1" applyFill="1" applyBorder="1"/>
    <xf numFmtId="165" fontId="7" fillId="6" borderId="5" xfId="1" applyNumberFormat="1" applyFont="1" applyFill="1" applyBorder="1"/>
    <xf numFmtId="165" fontId="9" fillId="0" borderId="10" xfId="1" applyNumberFormat="1" applyFont="1" applyBorder="1"/>
    <xf numFmtId="165" fontId="9" fillId="0" borderId="0" xfId="1" applyNumberFormat="1" applyFont="1" applyBorder="1"/>
    <xf numFmtId="165" fontId="9" fillId="5" borderId="0" xfId="1" applyNumberFormat="1" applyFont="1" applyFill="1" applyBorder="1"/>
    <xf numFmtId="165" fontId="9" fillId="3" borderId="5" xfId="1" applyNumberFormat="1" applyFont="1" applyFill="1" applyBorder="1"/>
    <xf numFmtId="165" fontId="9" fillId="0" borderId="0" xfId="1" applyNumberFormat="1" applyFont="1" applyFill="1"/>
    <xf numFmtId="165" fontId="9" fillId="0" borderId="0" xfId="1" applyNumberFormat="1" applyFont="1"/>
    <xf numFmtId="165" fontId="9" fillId="0" borderId="15" xfId="1" applyNumberFormat="1" applyFont="1" applyBorder="1"/>
    <xf numFmtId="165" fontId="9" fillId="0" borderId="15" xfId="1" applyNumberFormat="1" applyFont="1" applyFill="1" applyBorder="1"/>
    <xf numFmtId="165" fontId="9" fillId="5" borderId="15" xfId="1" applyNumberFormat="1" applyFont="1" applyFill="1" applyBorder="1"/>
    <xf numFmtId="165" fontId="11" fillId="3" borderId="16" xfId="1" applyNumberFormat="1" applyFont="1" applyFill="1" applyBorder="1"/>
    <xf numFmtId="165" fontId="9" fillId="0" borderId="29" xfId="1" applyNumberFormat="1" applyFont="1" applyBorder="1"/>
    <xf numFmtId="165" fontId="11" fillId="6" borderId="16" xfId="1" applyNumberFormat="1" applyFont="1" applyFill="1" applyBorder="1"/>
    <xf numFmtId="165" fontId="9" fillId="0" borderId="17" xfId="1" applyNumberFormat="1" applyFont="1" applyBorder="1"/>
    <xf numFmtId="165" fontId="9" fillId="0" borderId="18" xfId="1" applyNumberFormat="1" applyFont="1" applyBorder="1"/>
    <xf numFmtId="165" fontId="11" fillId="3" borderId="5" xfId="1" applyNumberFormat="1" applyFont="1" applyFill="1" applyBorder="1"/>
    <xf numFmtId="165" fontId="9" fillId="0" borderId="19" xfId="1" applyNumberFormat="1" applyFont="1" applyBorder="1"/>
    <xf numFmtId="165" fontId="9" fillId="0" borderId="20" xfId="1" applyNumberFormat="1" applyFont="1" applyBorder="1"/>
    <xf numFmtId="165" fontId="9" fillId="5" borderId="20" xfId="1" applyNumberFormat="1" applyFont="1" applyFill="1" applyBorder="1"/>
    <xf numFmtId="165" fontId="9" fillId="3" borderId="21" xfId="1" applyNumberFormat="1" applyFont="1" applyFill="1" applyBorder="1"/>
    <xf numFmtId="165" fontId="9" fillId="6" borderId="21" xfId="1" applyNumberFormat="1" applyFont="1" applyFill="1" applyBorder="1"/>
    <xf numFmtId="165" fontId="9" fillId="0" borderId="22" xfId="1" applyNumberFormat="1" applyFont="1" applyBorder="1"/>
    <xf numFmtId="165" fontId="9" fillId="0" borderId="2" xfId="1" applyNumberFormat="1" applyFont="1" applyBorder="1"/>
    <xf numFmtId="165" fontId="11" fillId="3" borderId="23" xfId="1" applyNumberFormat="1" applyFont="1" applyFill="1" applyBorder="1"/>
    <xf numFmtId="165" fontId="9" fillId="0" borderId="24" xfId="1" applyNumberFormat="1" applyFont="1" applyBorder="1"/>
    <xf numFmtId="165" fontId="11" fillId="0" borderId="25" xfId="1" applyNumberFormat="1" applyFont="1" applyFill="1" applyBorder="1"/>
    <xf numFmtId="165" fontId="11" fillId="6" borderId="23" xfId="1" applyNumberFormat="1" applyFont="1" applyFill="1" applyBorder="1"/>
    <xf numFmtId="165" fontId="11" fillId="0" borderId="26" xfId="1" applyNumberFormat="1" applyFont="1" applyBorder="1"/>
    <xf numFmtId="43" fontId="0" fillId="0" borderId="2" xfId="1" applyFont="1" applyBorder="1"/>
    <xf numFmtId="49" fontId="2" fillId="0" borderId="30" xfId="0" applyNumberFormat="1" applyFont="1" applyBorder="1" applyAlignment="1">
      <alignment horizontal="center"/>
    </xf>
    <xf numFmtId="165" fontId="7" fillId="0" borderId="7" xfId="0" applyNumberFormat="1" applyFont="1" applyBorder="1"/>
    <xf numFmtId="165" fontId="7" fillId="0" borderId="27" xfId="0" applyNumberFormat="1" applyFont="1" applyBorder="1"/>
    <xf numFmtId="165" fontId="7" fillId="0" borderId="13" xfId="0" applyNumberFormat="1" applyFont="1" applyBorder="1"/>
    <xf numFmtId="165" fontId="2" fillId="0" borderId="31" xfId="0" applyNumberFormat="1" applyFont="1" applyBorder="1"/>
    <xf numFmtId="49" fontId="14" fillId="0" borderId="0" xfId="0" applyNumberFormat="1" applyFont="1"/>
    <xf numFmtId="49" fontId="0" fillId="0" borderId="0" xfId="0" applyNumberFormat="1"/>
    <xf numFmtId="49" fontId="15" fillId="0" borderId="0" xfId="0" applyNumberFormat="1" applyFont="1" applyAlignment="1">
      <alignment horizontal="right"/>
    </xf>
    <xf numFmtId="49" fontId="16" fillId="0" borderId="0" xfId="0" applyNumberFormat="1" applyFont="1"/>
    <xf numFmtId="166" fontId="15" fillId="0" borderId="0" xfId="0" applyNumberFormat="1" applyFont="1" applyAlignment="1">
      <alignment horizontal="right"/>
    </xf>
    <xf numFmtId="49" fontId="17" fillId="0" borderId="0" xfId="0" applyNumberFormat="1" applyFon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0" fontId="2" fillId="0" borderId="0" xfId="0" applyFont="1"/>
    <xf numFmtId="40" fontId="7" fillId="0" borderId="20" xfId="0" applyNumberFormat="1" applyFont="1" applyBorder="1"/>
    <xf numFmtId="40" fontId="9" fillId="0" borderId="20" xfId="0" applyNumberFormat="1" applyFont="1" applyBorder="1"/>
    <xf numFmtId="49" fontId="2" fillId="3" borderId="2" xfId="0" applyNumberFormat="1" applyFont="1" applyFill="1" applyBorder="1" applyAlignment="1">
      <alignment horizontal="center"/>
    </xf>
    <xf numFmtId="49" fontId="2" fillId="7" borderId="0" xfId="0" applyNumberFormat="1" applyFont="1" applyFill="1"/>
    <xf numFmtId="165" fontId="7" fillId="7" borderId="0" xfId="0" applyNumberFormat="1" applyFont="1" applyFill="1"/>
    <xf numFmtId="49" fontId="7" fillId="7" borderId="0" xfId="0" applyNumberFormat="1" applyFont="1" applyFill="1"/>
    <xf numFmtId="0" fontId="0" fillId="7" borderId="0" xfId="0" applyFill="1"/>
    <xf numFmtId="165" fontId="7" fillId="7" borderId="13" xfId="0" applyNumberFormat="1" applyFont="1" applyFill="1" applyBorder="1"/>
    <xf numFmtId="40" fontId="7" fillId="0" borderId="7" xfId="0" applyNumberFormat="1" applyFont="1" applyFill="1" applyBorder="1"/>
    <xf numFmtId="40" fontId="2" fillId="0" borderId="0" xfId="0" applyNumberFormat="1" applyFont="1" applyFill="1" applyBorder="1"/>
    <xf numFmtId="40" fontId="7" fillId="0" borderId="0" xfId="0" applyNumberFormat="1" applyFont="1" applyFill="1" applyBorder="1"/>
    <xf numFmtId="165" fontId="9" fillId="0" borderId="10" xfId="1" applyNumberFormat="1" applyFont="1" applyFill="1" applyBorder="1"/>
    <xf numFmtId="40" fontId="2" fillId="0" borderId="7" xfId="0" applyNumberFormat="1" applyFont="1" applyFill="1" applyBorder="1"/>
    <xf numFmtId="40" fontId="11" fillId="0" borderId="28" xfId="0" applyNumberFormat="1" applyFont="1" applyFill="1" applyBorder="1"/>
    <xf numFmtId="40" fontId="9" fillId="0" borderId="0" xfId="0" applyNumberFormat="1" applyFont="1" applyFill="1"/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49" fontId="5" fillId="4" borderId="0" xfId="0" applyNumberFormat="1" applyFont="1" applyFill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164" fontId="4" fillId="0" borderId="5" xfId="2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2" fillId="7" borderId="31" xfId="0" applyNumberFormat="1" applyFont="1" applyFill="1" applyBorder="1"/>
    <xf numFmtId="0" fontId="2" fillId="7" borderId="0" xfId="0" applyFont="1" applyFill="1"/>
  </cellXfs>
  <cellStyles count="7">
    <cellStyle name="Comma" xfId="1" builtinId="3"/>
    <cellStyle name="Comma 4" xfId="2"/>
    <cellStyle name="Currency 2" xfId="3"/>
    <cellStyle name="Currency 3" xfId="4"/>
    <cellStyle name="Currency 3 2" xfId="5"/>
    <cellStyle name="Normal" xfId="0" builtinId="0"/>
    <cellStyle name="Normal 2" xfId="6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114300</xdr:colOff>
          <xdr:row>0</xdr:row>
          <xdr:rowOff>228600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171450</xdr:colOff>
          <xdr:row>3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171450</xdr:colOff>
          <xdr:row>3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Text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Text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Text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Text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8.emf"/><Relationship Id="rId5" Type="http://schemas.openxmlformats.org/officeDocument/2006/relationships/control" Target="../activeX/activeX8.xml"/><Relationship Id="rId4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54"/>
  <sheetViews>
    <sheetView workbookViewId="0">
      <pane xSplit="7" ySplit="1" topLeftCell="H25" activePane="bottomRight" state="frozenSplit"/>
      <selection pane="topRight" activeCell="H1" sqref="H1"/>
      <selection pane="bottomLeft" activeCell="A2" sqref="A2"/>
      <selection pane="bottomRight" activeCell="M53" sqref="M53"/>
    </sheetView>
  </sheetViews>
  <sheetFormatPr defaultRowHeight="11.25" x14ac:dyDescent="0.2"/>
  <cols>
    <col min="1" max="6" width="2" style="1" customWidth="1"/>
    <col min="7" max="7" width="43.28515625" style="1" customWidth="1"/>
    <col min="8" max="8" width="12.28515625" style="42" bestFit="1" customWidth="1"/>
    <col min="9" max="9" width="1.85546875" style="42" customWidth="1"/>
    <col min="10" max="10" width="12.5703125" style="41" customWidth="1"/>
    <col min="11" max="11" width="1.85546875" style="42" customWidth="1"/>
    <col min="12" max="12" width="11.5703125" style="42" customWidth="1"/>
    <col min="13" max="16384" width="9.140625" style="29"/>
  </cols>
  <sheetData>
    <row r="1" spans="1:12" s="39" customFormat="1" ht="23.25" thickBot="1" x14ac:dyDescent="0.25">
      <c r="A1" s="4"/>
      <c r="B1" s="4"/>
      <c r="C1" s="4"/>
      <c r="D1" s="4"/>
      <c r="E1" s="4"/>
      <c r="F1" s="4"/>
      <c r="G1" s="4"/>
      <c r="H1" s="113" t="s">
        <v>115</v>
      </c>
      <c r="I1" s="36"/>
      <c r="J1" s="37" t="s">
        <v>20</v>
      </c>
      <c r="K1" s="36"/>
      <c r="L1" s="38" t="s">
        <v>21</v>
      </c>
    </row>
    <row r="2" spans="1:12" ht="12" thickTop="1" x14ac:dyDescent="0.2">
      <c r="A2" s="20"/>
      <c r="B2" s="20" t="s">
        <v>22</v>
      </c>
      <c r="C2" s="20"/>
      <c r="D2" s="20"/>
      <c r="E2" s="20"/>
      <c r="F2" s="20"/>
      <c r="G2" s="20"/>
      <c r="H2" s="49"/>
      <c r="I2" s="40"/>
    </row>
    <row r="3" spans="1:12" ht="12.75" customHeight="1" x14ac:dyDescent="0.2">
      <c r="A3" s="20"/>
      <c r="B3" s="20"/>
      <c r="C3" s="20"/>
      <c r="D3" s="20" t="s">
        <v>23</v>
      </c>
      <c r="E3" s="20"/>
      <c r="F3" s="20"/>
      <c r="G3" s="20"/>
      <c r="H3" s="49"/>
      <c r="I3" s="40"/>
    </row>
    <row r="4" spans="1:12" ht="12.75" customHeight="1" x14ac:dyDescent="0.2">
      <c r="A4" s="20"/>
      <c r="B4" s="20"/>
      <c r="C4" s="20"/>
      <c r="D4" s="20"/>
      <c r="E4" s="20" t="s">
        <v>24</v>
      </c>
      <c r="F4" s="20"/>
      <c r="G4" s="20"/>
      <c r="H4" s="49"/>
      <c r="I4" s="40"/>
    </row>
    <row r="5" spans="1:12" ht="12.75" customHeight="1" x14ac:dyDescent="0.2">
      <c r="A5" s="20"/>
      <c r="B5" s="20"/>
      <c r="C5" s="20"/>
      <c r="D5" s="20"/>
      <c r="E5" s="20"/>
      <c r="F5" s="20" t="s">
        <v>25</v>
      </c>
      <c r="G5" s="20"/>
      <c r="H5" s="49"/>
      <c r="I5" s="40"/>
    </row>
    <row r="6" spans="1:12" ht="12" thickBot="1" x14ac:dyDescent="0.25">
      <c r="A6" s="20"/>
      <c r="B6" s="20"/>
      <c r="C6" s="20"/>
      <c r="D6" s="20"/>
      <c r="E6" s="20"/>
      <c r="F6" s="20"/>
      <c r="G6" s="20" t="s">
        <v>26</v>
      </c>
      <c r="H6" s="114">
        <v>12417.63</v>
      </c>
      <c r="I6" s="44"/>
      <c r="J6" s="45"/>
      <c r="K6" s="50"/>
      <c r="L6" s="46">
        <f t="shared" ref="L6:L14" si="0">+H6+J6</f>
        <v>12417.63</v>
      </c>
    </row>
    <row r="7" spans="1:12" x14ac:dyDescent="0.2">
      <c r="A7" s="20"/>
      <c r="B7" s="20"/>
      <c r="C7" s="20"/>
      <c r="D7" s="20"/>
      <c r="E7" s="20"/>
      <c r="F7" s="20" t="s">
        <v>27</v>
      </c>
      <c r="G7" s="20"/>
      <c r="H7" s="49">
        <f>ROUND(SUM(H5:H6),5)</f>
        <v>12417.63</v>
      </c>
      <c r="I7" s="44"/>
      <c r="J7" s="64"/>
      <c r="L7" s="50">
        <f t="shared" si="0"/>
        <v>12417.63</v>
      </c>
    </row>
    <row r="8" spans="1:12" x14ac:dyDescent="0.2">
      <c r="A8" s="20"/>
      <c r="B8" s="20"/>
      <c r="C8" s="20"/>
      <c r="D8" s="20"/>
      <c r="E8" s="20"/>
      <c r="F8" s="20" t="s">
        <v>28</v>
      </c>
      <c r="G8" s="20"/>
      <c r="H8" s="49"/>
      <c r="I8" s="40"/>
      <c r="J8" s="49">
        <v>24150</v>
      </c>
      <c r="L8" s="50">
        <f t="shared" si="0"/>
        <v>24150</v>
      </c>
    </row>
    <row r="9" spans="1:12" x14ac:dyDescent="0.2">
      <c r="A9" s="20"/>
      <c r="B9" s="20"/>
      <c r="C9" s="20"/>
      <c r="D9" s="20"/>
      <c r="E9" s="20"/>
      <c r="F9" s="20" t="s">
        <v>108</v>
      </c>
      <c r="G9" s="20"/>
      <c r="H9" s="49">
        <v>200</v>
      </c>
      <c r="I9" s="40"/>
      <c r="J9" s="64"/>
      <c r="L9" s="50">
        <f t="shared" si="0"/>
        <v>200</v>
      </c>
    </row>
    <row r="10" spans="1:12" x14ac:dyDescent="0.2">
      <c r="A10" s="20"/>
      <c r="B10" s="20"/>
      <c r="C10" s="20"/>
      <c r="D10" s="20"/>
      <c r="E10" s="20"/>
      <c r="F10" s="20" t="s">
        <v>29</v>
      </c>
      <c r="G10" s="20"/>
      <c r="H10" s="49">
        <v>165133.57999999999</v>
      </c>
      <c r="I10" s="40"/>
      <c r="J10" s="49"/>
      <c r="L10" s="50">
        <f t="shared" si="0"/>
        <v>165133.57999999999</v>
      </c>
    </row>
    <row r="11" spans="1:12" ht="12.75" customHeight="1" x14ac:dyDescent="0.2">
      <c r="A11" s="20"/>
      <c r="B11" s="20"/>
      <c r="C11" s="20"/>
      <c r="D11" s="20"/>
      <c r="E11" s="20"/>
      <c r="F11" s="20" t="s">
        <v>30</v>
      </c>
      <c r="G11" s="20"/>
      <c r="H11" s="49"/>
      <c r="I11" s="40"/>
      <c r="J11" s="64">
        <v>22299.7</v>
      </c>
      <c r="L11" s="50">
        <f t="shared" si="0"/>
        <v>22299.7</v>
      </c>
    </row>
    <row r="12" spans="1:12" ht="12.75" customHeight="1" x14ac:dyDescent="0.2">
      <c r="A12" s="20"/>
      <c r="B12" s="20"/>
      <c r="C12" s="20"/>
      <c r="D12" s="20"/>
      <c r="E12" s="20"/>
      <c r="F12" s="20" t="s">
        <v>31</v>
      </c>
      <c r="G12" s="20"/>
      <c r="H12" s="49">
        <v>787.04</v>
      </c>
      <c r="I12" s="40"/>
      <c r="L12" s="50">
        <f t="shared" si="0"/>
        <v>787.04</v>
      </c>
    </row>
    <row r="13" spans="1:12" ht="12.75" customHeight="1" x14ac:dyDescent="0.2">
      <c r="A13" s="20"/>
      <c r="B13" s="20"/>
      <c r="C13" s="20"/>
      <c r="D13" s="20"/>
      <c r="E13" s="20"/>
      <c r="F13" s="20" t="s">
        <v>107</v>
      </c>
      <c r="G13" s="20"/>
      <c r="H13" s="49">
        <v>1450</v>
      </c>
      <c r="I13" s="40"/>
      <c r="L13" s="50">
        <f t="shared" si="0"/>
        <v>1450</v>
      </c>
    </row>
    <row r="14" spans="1:12" ht="12.75" customHeight="1" thickBot="1" x14ac:dyDescent="0.25">
      <c r="A14" s="20"/>
      <c r="B14" s="20"/>
      <c r="C14" s="20"/>
      <c r="D14" s="20"/>
      <c r="E14" s="20"/>
      <c r="F14" s="20" t="s">
        <v>32</v>
      </c>
      <c r="G14" s="20"/>
      <c r="H14" s="114">
        <v>11430</v>
      </c>
      <c r="I14" s="40"/>
      <c r="J14" s="114">
        <v>78000</v>
      </c>
      <c r="L14" s="46">
        <f t="shared" si="0"/>
        <v>89430</v>
      </c>
    </row>
    <row r="15" spans="1:12" ht="12.75" customHeight="1" x14ac:dyDescent="0.2">
      <c r="A15" s="20"/>
      <c r="B15" s="20"/>
      <c r="C15" s="20"/>
      <c r="D15" s="20"/>
      <c r="E15" s="20" t="s">
        <v>33</v>
      </c>
      <c r="F15" s="20"/>
      <c r="G15" s="20"/>
      <c r="H15" s="49">
        <f>ROUND(H4+SUM(H7:H14),5)</f>
        <v>191418.25</v>
      </c>
      <c r="I15" s="40"/>
      <c r="J15" s="64">
        <f>SUM(J8:J14)</f>
        <v>124449.7</v>
      </c>
      <c r="L15" s="42">
        <f>SUM(H15:J15)</f>
        <v>315867.95</v>
      </c>
    </row>
    <row r="16" spans="1:12" ht="12.75" customHeight="1" x14ac:dyDescent="0.2">
      <c r="A16" s="20"/>
      <c r="B16" s="20"/>
      <c r="C16" s="20"/>
      <c r="D16" s="20"/>
      <c r="E16" s="20" t="s">
        <v>34</v>
      </c>
      <c r="F16" s="20"/>
      <c r="G16" s="20"/>
      <c r="H16" s="49"/>
      <c r="I16" s="40"/>
      <c r="J16" s="64"/>
      <c r="L16" s="50"/>
    </row>
    <row r="17" spans="1:12" ht="12.75" customHeight="1" x14ac:dyDescent="0.2">
      <c r="A17" s="20"/>
      <c r="B17" s="20"/>
      <c r="C17" s="20"/>
      <c r="D17" s="20"/>
      <c r="E17" s="20"/>
      <c r="F17" s="20" t="s">
        <v>35</v>
      </c>
      <c r="G17" s="20"/>
      <c r="H17" s="49">
        <v>929.83</v>
      </c>
      <c r="I17" s="44"/>
      <c r="J17" s="64"/>
      <c r="L17" s="50">
        <f t="shared" ref="L17:L25" si="1">+H17+J17</f>
        <v>929.83</v>
      </c>
    </row>
    <row r="18" spans="1:12" ht="12.75" customHeight="1" x14ac:dyDescent="0.2">
      <c r="A18" s="20"/>
      <c r="B18" s="20"/>
      <c r="C18" s="20"/>
      <c r="D18" s="20"/>
      <c r="E18" s="20"/>
      <c r="F18" s="20" t="s">
        <v>36</v>
      </c>
      <c r="G18" s="20"/>
      <c r="H18" s="49">
        <v>3950.87</v>
      </c>
      <c r="I18" s="44"/>
      <c r="J18" s="64"/>
      <c r="K18" s="50"/>
      <c r="L18" s="50">
        <f t="shared" si="1"/>
        <v>3950.87</v>
      </c>
    </row>
    <row r="19" spans="1:12" x14ac:dyDescent="0.2">
      <c r="A19" s="20"/>
      <c r="B19" s="20"/>
      <c r="C19" s="20"/>
      <c r="D19" s="20"/>
      <c r="E19" s="20"/>
      <c r="F19" s="20" t="s">
        <v>37</v>
      </c>
      <c r="G19" s="20"/>
      <c r="H19" s="49">
        <v>-54.37</v>
      </c>
      <c r="I19" s="40"/>
      <c r="J19" s="64"/>
      <c r="K19" s="50"/>
      <c r="L19" s="50">
        <f t="shared" si="1"/>
        <v>-54.37</v>
      </c>
    </row>
    <row r="20" spans="1:12" ht="21.75" customHeight="1" thickBot="1" x14ac:dyDescent="0.25">
      <c r="A20" s="20"/>
      <c r="B20" s="20"/>
      <c r="C20" s="20"/>
      <c r="D20" s="20"/>
      <c r="E20" s="20"/>
      <c r="F20" s="20" t="s">
        <v>38</v>
      </c>
      <c r="G20" s="20"/>
      <c r="H20" s="114">
        <v>28800</v>
      </c>
      <c r="I20" s="40"/>
      <c r="J20" s="43"/>
      <c r="K20" s="50"/>
      <c r="L20" s="46">
        <f t="shared" si="1"/>
        <v>28800</v>
      </c>
    </row>
    <row r="21" spans="1:12" ht="12.75" customHeight="1" x14ac:dyDescent="0.2">
      <c r="A21" s="20"/>
      <c r="B21" s="20"/>
      <c r="C21" s="20"/>
      <c r="D21" s="20"/>
      <c r="E21" s="20" t="s">
        <v>39</v>
      </c>
      <c r="F21" s="20"/>
      <c r="G21" s="20"/>
      <c r="H21" s="49">
        <f>ROUND(SUM(H16:H20),5)</f>
        <v>33626.33</v>
      </c>
      <c r="I21" s="40"/>
      <c r="J21" s="64"/>
      <c r="L21" s="50">
        <f t="shared" si="1"/>
        <v>33626.33</v>
      </c>
    </row>
    <row r="22" spans="1:12" ht="12.75" customHeight="1" x14ac:dyDescent="0.2">
      <c r="A22" s="20"/>
      <c r="B22" s="20"/>
      <c r="C22" s="20"/>
      <c r="D22" s="20"/>
      <c r="E22" s="20" t="s">
        <v>40</v>
      </c>
      <c r="F22" s="20"/>
      <c r="G22" s="20"/>
      <c r="H22" s="49">
        <v>1925</v>
      </c>
      <c r="I22" s="40"/>
      <c r="J22" s="64"/>
      <c r="K22" s="50"/>
      <c r="L22" s="50">
        <f t="shared" si="1"/>
        <v>1925</v>
      </c>
    </row>
    <row r="23" spans="1:12" ht="12.75" customHeight="1" x14ac:dyDescent="0.2">
      <c r="A23" s="20"/>
      <c r="B23" s="20"/>
      <c r="C23" s="20"/>
      <c r="D23" s="20"/>
      <c r="E23" s="20" t="s">
        <v>41</v>
      </c>
      <c r="F23" s="20"/>
      <c r="G23" s="20"/>
      <c r="H23" s="49">
        <v>-24.08</v>
      </c>
      <c r="I23" s="40"/>
      <c r="J23" s="64"/>
      <c r="K23" s="50"/>
      <c r="L23" s="50">
        <f t="shared" si="1"/>
        <v>-24.08</v>
      </c>
    </row>
    <row r="24" spans="1:12" ht="12.75" customHeight="1" thickBot="1" x14ac:dyDescent="0.25">
      <c r="A24" s="20"/>
      <c r="B24" s="20"/>
      <c r="C24" s="20"/>
      <c r="D24" s="20"/>
      <c r="E24" s="20" t="s">
        <v>42</v>
      </c>
      <c r="F24" s="20"/>
      <c r="G24" s="20"/>
      <c r="H24" s="114">
        <v>172.06</v>
      </c>
      <c r="I24" s="40"/>
      <c r="J24" s="45"/>
      <c r="L24" s="128">
        <f t="shared" si="1"/>
        <v>172.06</v>
      </c>
    </row>
    <row r="25" spans="1:12" ht="12.75" customHeight="1" x14ac:dyDescent="0.2">
      <c r="A25" s="20"/>
      <c r="B25" s="20"/>
      <c r="C25" s="20"/>
      <c r="D25" s="20" t="s">
        <v>43</v>
      </c>
      <c r="E25" s="20"/>
      <c r="F25" s="20"/>
      <c r="G25" s="20"/>
      <c r="H25" s="49">
        <f>ROUND(H3+H15+SUM(H21:H24),5)</f>
        <v>227117.56</v>
      </c>
      <c r="I25" s="44"/>
      <c r="J25" s="49">
        <f>ROUND(J15+SUM(J21:J24),5)</f>
        <v>124449.7</v>
      </c>
      <c r="L25" s="42">
        <f t="shared" si="1"/>
        <v>351567.26</v>
      </c>
    </row>
    <row r="26" spans="1:12" ht="12.75" customHeight="1" x14ac:dyDescent="0.2">
      <c r="A26" s="20"/>
      <c r="B26" s="20"/>
      <c r="C26" s="20"/>
      <c r="D26" s="20" t="s">
        <v>44</v>
      </c>
      <c r="E26" s="20"/>
      <c r="F26" s="20"/>
      <c r="G26" s="20"/>
      <c r="H26" s="49"/>
      <c r="I26" s="40"/>
      <c r="J26" s="64"/>
      <c r="K26" s="50"/>
      <c r="L26" s="50"/>
    </row>
    <row r="27" spans="1:12" ht="18.75" customHeight="1" thickBot="1" x14ac:dyDescent="0.25">
      <c r="A27" s="20"/>
      <c r="B27" s="20"/>
      <c r="C27" s="20"/>
      <c r="D27" s="20"/>
      <c r="E27" s="20" t="s">
        <v>45</v>
      </c>
      <c r="F27" s="20"/>
      <c r="G27" s="20"/>
      <c r="H27" s="22">
        <v>3158.16</v>
      </c>
      <c r="I27" s="44"/>
      <c r="J27" s="127">
        <f>SUM(J26)</f>
        <v>0</v>
      </c>
      <c r="L27" s="128">
        <f>SUM(H27:K27)</f>
        <v>3158.16</v>
      </c>
    </row>
    <row r="28" spans="1:12" ht="18.75" customHeight="1" thickBot="1" x14ac:dyDescent="0.25">
      <c r="A28" s="20"/>
      <c r="B28" s="20"/>
      <c r="C28" s="20"/>
      <c r="D28" s="20" t="s">
        <v>46</v>
      </c>
      <c r="E28" s="20"/>
      <c r="F28" s="20"/>
      <c r="G28" s="20"/>
      <c r="H28" s="115">
        <f>ROUND(SUM(H26:H27),5)</f>
        <v>3158.16</v>
      </c>
      <c r="I28" s="44"/>
      <c r="J28" s="45">
        <v>0</v>
      </c>
      <c r="L28" s="46">
        <f>SUM(H28:J28)</f>
        <v>3158.16</v>
      </c>
    </row>
    <row r="29" spans="1:12" ht="18.75" customHeight="1" thickBot="1" x14ac:dyDescent="0.25">
      <c r="A29" s="20"/>
      <c r="B29" s="20"/>
      <c r="C29" s="20"/>
      <c r="D29" s="20" t="s">
        <v>47</v>
      </c>
      <c r="E29" s="20"/>
      <c r="F29" s="20"/>
      <c r="G29" s="20"/>
      <c r="H29" s="135">
        <f>-J29</f>
        <v>132972.28999999998</v>
      </c>
      <c r="I29" s="44"/>
      <c r="J29" s="45">
        <f>-'YTD Summary Stmt of Actv.'!AB7</f>
        <v>-132972.28999999998</v>
      </c>
      <c r="L29" s="46">
        <f>SUM(H29:J29)</f>
        <v>0</v>
      </c>
    </row>
    <row r="30" spans="1:12" ht="18.75" customHeight="1" x14ac:dyDescent="0.2">
      <c r="A30" s="20"/>
      <c r="B30" s="20"/>
      <c r="C30" s="20" t="s">
        <v>48</v>
      </c>
      <c r="D30" s="20"/>
      <c r="E30" s="20"/>
      <c r="F30" s="20"/>
      <c r="G30" s="20"/>
      <c r="H30" s="136">
        <f>+H25+H29-H28</f>
        <v>356931.69</v>
      </c>
      <c r="I30" s="47"/>
      <c r="J30" s="47">
        <f>+J25+J29-J28</f>
        <v>-8522.589999999982</v>
      </c>
      <c r="K30" s="48"/>
      <c r="L30" s="47">
        <f>+L25+L29-L28</f>
        <v>348409.10000000003</v>
      </c>
    </row>
    <row r="31" spans="1:12" x14ac:dyDescent="0.2">
      <c r="A31" s="20"/>
      <c r="B31" s="20"/>
      <c r="C31" s="20"/>
      <c r="D31" s="20"/>
      <c r="E31" s="20"/>
      <c r="F31" s="20"/>
      <c r="G31" s="20"/>
      <c r="H31" s="137"/>
      <c r="I31" s="44"/>
    </row>
    <row r="32" spans="1:12" ht="18" customHeight="1" x14ac:dyDescent="0.2">
      <c r="A32" s="20"/>
      <c r="B32" s="20"/>
      <c r="C32" s="20"/>
      <c r="D32" s="20" t="s">
        <v>49</v>
      </c>
      <c r="E32" s="20"/>
      <c r="F32" s="20"/>
      <c r="G32" s="20"/>
      <c r="H32" s="49"/>
      <c r="I32" s="40"/>
    </row>
    <row r="33" spans="1:14" ht="18" customHeight="1" x14ac:dyDescent="0.2">
      <c r="A33" s="20"/>
      <c r="B33" s="20"/>
      <c r="C33" s="20"/>
      <c r="D33" s="20"/>
      <c r="E33" s="20" t="s">
        <v>109</v>
      </c>
      <c r="F33" s="20"/>
      <c r="G33" s="20"/>
      <c r="H33" s="49">
        <v>56.35</v>
      </c>
      <c r="I33" s="40"/>
      <c r="L33" s="42">
        <f t="shared" ref="L33:L47" si="2">SUM(H33:J33)</f>
        <v>56.35</v>
      </c>
    </row>
    <row r="34" spans="1:14" ht="13.5" customHeight="1" x14ac:dyDescent="0.2">
      <c r="A34" s="20"/>
      <c r="B34" s="20"/>
      <c r="C34" s="20"/>
      <c r="D34" s="20"/>
      <c r="E34" s="20" t="s">
        <v>50</v>
      </c>
      <c r="F34" s="20"/>
      <c r="G34" s="20"/>
      <c r="H34" s="49">
        <v>250291.11</v>
      </c>
      <c r="I34" s="40"/>
      <c r="J34" s="49"/>
      <c r="L34" s="42">
        <f t="shared" si="2"/>
        <v>250291.11</v>
      </c>
      <c r="N34" s="49"/>
    </row>
    <row r="35" spans="1:14" ht="13.5" customHeight="1" x14ac:dyDescent="0.2">
      <c r="A35" s="20"/>
      <c r="B35" s="20"/>
      <c r="C35" s="20"/>
      <c r="D35" s="20"/>
      <c r="E35" s="20" t="s">
        <v>51</v>
      </c>
      <c r="F35" s="20"/>
      <c r="G35" s="20"/>
      <c r="H35" s="49">
        <v>8116.25</v>
      </c>
      <c r="I35" s="40"/>
      <c r="J35" s="29"/>
      <c r="L35" s="42">
        <f t="shared" si="2"/>
        <v>8116.25</v>
      </c>
      <c r="N35" s="49"/>
    </row>
    <row r="36" spans="1:14" ht="13.5" customHeight="1" x14ac:dyDescent="0.2">
      <c r="A36" s="20"/>
      <c r="B36" s="20"/>
      <c r="C36" s="20"/>
      <c r="D36" s="20"/>
      <c r="E36" s="20" t="s">
        <v>52</v>
      </c>
      <c r="F36" s="20"/>
      <c r="G36" s="20"/>
      <c r="H36" s="49">
        <v>1716.52</v>
      </c>
      <c r="I36" s="40"/>
      <c r="J36" s="49"/>
      <c r="L36" s="42">
        <f t="shared" si="2"/>
        <v>1716.52</v>
      </c>
      <c r="N36" s="49"/>
    </row>
    <row r="37" spans="1:14" ht="13.5" customHeight="1" x14ac:dyDescent="0.2">
      <c r="A37" s="20"/>
      <c r="B37" s="20"/>
      <c r="C37" s="20"/>
      <c r="D37" s="20"/>
      <c r="E37" s="20" t="s">
        <v>53</v>
      </c>
      <c r="F37" s="20"/>
      <c r="G37" s="20"/>
      <c r="H37" s="49">
        <v>186.34</v>
      </c>
      <c r="I37" s="40"/>
      <c r="J37" s="49"/>
      <c r="L37" s="42">
        <f t="shared" si="2"/>
        <v>186.34</v>
      </c>
      <c r="N37" s="49"/>
    </row>
    <row r="38" spans="1:14" ht="13.5" customHeight="1" x14ac:dyDescent="0.2">
      <c r="A38" s="20"/>
      <c r="B38" s="20"/>
      <c r="C38" s="20"/>
      <c r="D38" s="20"/>
      <c r="E38" s="20" t="s">
        <v>54</v>
      </c>
      <c r="F38" s="20"/>
      <c r="G38" s="20"/>
      <c r="H38" s="49">
        <v>3390.09</v>
      </c>
      <c r="I38" s="40"/>
      <c r="J38" s="49"/>
      <c r="L38" s="42">
        <f t="shared" si="2"/>
        <v>3390.09</v>
      </c>
      <c r="N38" s="49"/>
    </row>
    <row r="39" spans="1:14" ht="13.5" customHeight="1" x14ac:dyDescent="0.2">
      <c r="A39" s="20"/>
      <c r="B39" s="20"/>
      <c r="C39" s="20"/>
      <c r="D39" s="20"/>
      <c r="E39" s="20" t="s">
        <v>55</v>
      </c>
      <c r="F39" s="20"/>
      <c r="G39" s="20"/>
      <c r="H39" s="49">
        <v>4032.18</v>
      </c>
      <c r="I39" s="40"/>
      <c r="J39" s="49"/>
      <c r="L39" s="42">
        <f t="shared" si="2"/>
        <v>4032.18</v>
      </c>
      <c r="N39" s="49"/>
    </row>
    <row r="40" spans="1:14" ht="13.5" customHeight="1" x14ac:dyDescent="0.2">
      <c r="A40" s="20"/>
      <c r="B40" s="20"/>
      <c r="C40" s="20"/>
      <c r="D40" s="20"/>
      <c r="E40" s="20" t="s">
        <v>56</v>
      </c>
      <c r="F40" s="20"/>
      <c r="G40" s="20"/>
      <c r="H40" s="49">
        <v>5755.24</v>
      </c>
      <c r="I40" s="40"/>
      <c r="J40" s="49"/>
      <c r="L40" s="42">
        <f t="shared" si="2"/>
        <v>5755.24</v>
      </c>
      <c r="N40" s="49"/>
    </row>
    <row r="41" spans="1:14" ht="13.5" customHeight="1" x14ac:dyDescent="0.2">
      <c r="A41" s="20"/>
      <c r="B41" s="20"/>
      <c r="C41" s="20"/>
      <c r="D41" s="20"/>
      <c r="E41" s="20" t="s">
        <v>57</v>
      </c>
      <c r="F41" s="20"/>
      <c r="G41" s="20"/>
      <c r="H41" s="49">
        <v>13755.74</v>
      </c>
      <c r="I41" s="40"/>
      <c r="J41" s="49"/>
      <c r="L41" s="42">
        <f t="shared" si="2"/>
        <v>13755.74</v>
      </c>
      <c r="N41" s="49"/>
    </row>
    <row r="42" spans="1:14" ht="13.5" customHeight="1" x14ac:dyDescent="0.2">
      <c r="A42" s="20"/>
      <c r="B42" s="20"/>
      <c r="C42" s="20"/>
      <c r="D42" s="20"/>
      <c r="E42" s="20" t="s">
        <v>58</v>
      </c>
      <c r="F42" s="20"/>
      <c r="G42" s="20"/>
      <c r="H42" s="49">
        <v>2722.71</v>
      </c>
      <c r="I42" s="40"/>
      <c r="J42" s="49"/>
      <c r="L42" s="42">
        <f t="shared" si="2"/>
        <v>2722.71</v>
      </c>
      <c r="N42" s="49"/>
    </row>
    <row r="43" spans="1:14" ht="13.5" customHeight="1" x14ac:dyDescent="0.2">
      <c r="A43" s="20"/>
      <c r="B43" s="20"/>
      <c r="C43" s="20"/>
      <c r="D43" s="20"/>
      <c r="E43" s="20" t="s">
        <v>59</v>
      </c>
      <c r="F43" s="20"/>
      <c r="G43" s="20"/>
      <c r="H43" s="49">
        <v>4458.72</v>
      </c>
      <c r="I43" s="40"/>
      <c r="J43" s="49"/>
      <c r="L43" s="42">
        <f t="shared" si="2"/>
        <v>4458.72</v>
      </c>
      <c r="N43" s="49"/>
    </row>
    <row r="44" spans="1:14" ht="13.5" customHeight="1" x14ac:dyDescent="0.2">
      <c r="A44" s="20"/>
      <c r="B44" s="20"/>
      <c r="C44" s="20"/>
      <c r="D44" s="20"/>
      <c r="E44" s="20" t="s">
        <v>60</v>
      </c>
      <c r="F44" s="20"/>
      <c r="G44" s="20"/>
      <c r="H44" s="49">
        <v>13016.69</v>
      </c>
      <c r="I44" s="40"/>
      <c r="J44" s="49"/>
      <c r="L44" s="42">
        <f t="shared" si="2"/>
        <v>13016.69</v>
      </c>
      <c r="N44" s="49"/>
    </row>
    <row r="45" spans="1:14" ht="13.5" customHeight="1" x14ac:dyDescent="0.2">
      <c r="A45" s="20"/>
      <c r="B45" s="20"/>
      <c r="C45" s="20"/>
      <c r="D45" s="20"/>
      <c r="E45" s="20" t="s">
        <v>61</v>
      </c>
      <c r="F45" s="20"/>
      <c r="G45" s="20"/>
      <c r="H45" s="49">
        <v>7655.51</v>
      </c>
      <c r="I45" s="40"/>
      <c r="J45" s="49"/>
      <c r="L45" s="42">
        <f t="shared" si="2"/>
        <v>7655.51</v>
      </c>
      <c r="N45" s="49"/>
    </row>
    <row r="46" spans="1:14" ht="13.5" customHeight="1" x14ac:dyDescent="0.2">
      <c r="A46" s="20"/>
      <c r="B46" s="20"/>
      <c r="C46" s="20"/>
      <c r="D46" s="20"/>
      <c r="E46" s="20" t="s">
        <v>62</v>
      </c>
      <c r="F46" s="20"/>
      <c r="G46" s="20"/>
      <c r="H46" s="49">
        <v>11569.84</v>
      </c>
      <c r="I46" s="40"/>
      <c r="J46" s="49"/>
      <c r="L46" s="42">
        <f t="shared" si="2"/>
        <v>11569.84</v>
      </c>
      <c r="N46" s="49"/>
    </row>
    <row r="47" spans="1:14" ht="13.5" customHeight="1" thickBot="1" x14ac:dyDescent="0.25">
      <c r="A47" s="20"/>
      <c r="B47" s="20"/>
      <c r="C47" s="20"/>
      <c r="D47" s="20"/>
      <c r="E47" s="20" t="s">
        <v>63</v>
      </c>
      <c r="F47" s="20"/>
      <c r="G47" s="20"/>
      <c r="H47" s="22">
        <v>84116.26</v>
      </c>
      <c r="I47" s="40"/>
      <c r="J47" s="114"/>
      <c r="L47" s="46">
        <f t="shared" si="2"/>
        <v>84116.26</v>
      </c>
      <c r="N47" s="22"/>
    </row>
    <row r="48" spans="1:14" x14ac:dyDescent="0.2">
      <c r="A48" s="20"/>
      <c r="B48" s="20"/>
      <c r="C48" s="20"/>
      <c r="D48" s="20" t="s">
        <v>64</v>
      </c>
      <c r="E48" s="20"/>
      <c r="F48" s="20"/>
      <c r="G48" s="20"/>
      <c r="H48" s="116">
        <f>ROUND(SUM(H32:H47),5)</f>
        <v>410839.55</v>
      </c>
      <c r="I48" s="44"/>
      <c r="J48" s="41">
        <f>SUM(J34:J47)</f>
        <v>0</v>
      </c>
      <c r="L48" s="50">
        <f>SUM(L33:L47)</f>
        <v>410839.55</v>
      </c>
    </row>
    <row r="49" spans="1:12" ht="15.75" customHeight="1" x14ac:dyDescent="0.2">
      <c r="A49" s="20"/>
      <c r="B49" s="20"/>
      <c r="C49" s="20"/>
      <c r="D49" s="20"/>
      <c r="E49" s="20"/>
      <c r="F49" s="20" t="s">
        <v>65</v>
      </c>
      <c r="G49" s="20"/>
      <c r="H49" s="136">
        <f>+H30-H48</f>
        <v>-53907.859999999986</v>
      </c>
      <c r="I49" s="47"/>
      <c r="J49" s="47">
        <f>+J30-J48</f>
        <v>-8522.589999999982</v>
      </c>
      <c r="K49" s="51"/>
      <c r="L49" s="47">
        <f>+L30-L48</f>
        <v>-62430.449999999953</v>
      </c>
    </row>
    <row r="50" spans="1:12" ht="11.25" customHeight="1" x14ac:dyDescent="0.2">
      <c r="A50" s="142" t="s">
        <v>79</v>
      </c>
      <c r="B50" s="142"/>
      <c r="C50" s="142"/>
      <c r="D50" s="142"/>
      <c r="E50" s="142"/>
      <c r="F50" s="142"/>
      <c r="G50" s="143"/>
      <c r="H50" s="138">
        <v>3000</v>
      </c>
      <c r="J50" s="41">
        <v>-3000</v>
      </c>
      <c r="L50" s="47">
        <f>SUM(H50:J50)</f>
        <v>0</v>
      </c>
    </row>
    <row r="51" spans="1:12" ht="17.25" customHeight="1" thickBot="1" x14ac:dyDescent="0.25">
      <c r="C51" s="20" t="s">
        <v>66</v>
      </c>
      <c r="H51" s="139">
        <f>'YTD Summary Stmt of Actv.'!V15</f>
        <v>47269.030000000021</v>
      </c>
      <c r="I51" s="48"/>
      <c r="J51" s="52">
        <f>'YTD Summary Stmt of Actv.'!AB15</f>
        <v>190160.55</v>
      </c>
      <c r="K51" s="48"/>
      <c r="L51" s="53">
        <f>SUM(H51:J51)</f>
        <v>237429.58000000002</v>
      </c>
    </row>
    <row r="52" spans="1:12" ht="9.75" customHeight="1" x14ac:dyDescent="0.2">
      <c r="C52" s="20"/>
      <c r="H52" s="136"/>
      <c r="I52" s="48"/>
      <c r="J52" s="47"/>
      <c r="K52" s="48"/>
      <c r="L52" s="51"/>
    </row>
    <row r="53" spans="1:12" ht="16.5" customHeight="1" thickBot="1" x14ac:dyDescent="0.25">
      <c r="C53" s="1" t="s">
        <v>67</v>
      </c>
      <c r="H53" s="140">
        <f>SUM(H49:H51)</f>
        <v>-3638.8299999999654</v>
      </c>
      <c r="I53" s="48"/>
      <c r="J53" s="54">
        <f>SUM(J49:J51)</f>
        <v>178637.96000000002</v>
      </c>
      <c r="K53" s="48"/>
      <c r="L53" s="54">
        <f>SUM(L49:L51)</f>
        <v>174999.13000000006</v>
      </c>
    </row>
    <row r="54" spans="1:12" ht="12" thickTop="1" x14ac:dyDescent="0.2">
      <c r="H54" s="141"/>
    </row>
  </sheetData>
  <mergeCells count="1">
    <mergeCell ref="A50:G50"/>
  </mergeCells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2019 - November 2019&amp;10
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AF23"/>
  <sheetViews>
    <sheetView tabSelected="1" workbookViewId="0">
      <pane xSplit="7" ySplit="4" topLeftCell="H5" activePane="bottomRight" state="frozenSplit"/>
      <selection pane="topRight" activeCell="H1" sqref="H1"/>
      <selection pane="bottomLeft" activeCell="A3" sqref="A3"/>
      <selection pane="bottomRight" activeCell="J25" sqref="J25"/>
    </sheetView>
  </sheetViews>
  <sheetFormatPr defaultRowHeight="15" x14ac:dyDescent="0.25"/>
  <cols>
    <col min="1" max="1" width="2.140625" style="1" customWidth="1"/>
    <col min="2" max="5" width="3" style="1" customWidth="1"/>
    <col min="6" max="6" width="13.28515625" style="1" customWidth="1"/>
    <col min="7" max="7" width="0.28515625" style="1" customWidth="1"/>
    <col min="8" max="9" width="8.42578125" style="2" bestFit="1" customWidth="1"/>
    <col min="10" max="10" width="8.7109375" style="2" bestFit="1" customWidth="1"/>
    <col min="11" max="11" width="8.28515625" style="2" customWidth="1"/>
    <col min="12" max="12" width="8.42578125" style="2" bestFit="1" customWidth="1"/>
    <col min="13" max="13" width="9.28515625" style="2" bestFit="1" customWidth="1"/>
    <col min="14" max="14" width="8.7109375" style="2" customWidth="1"/>
    <col min="15" max="15" width="8.42578125" style="2" bestFit="1" customWidth="1"/>
    <col min="16" max="16" width="8.85546875" style="2" customWidth="1"/>
    <col min="17" max="17" width="8.42578125" style="2" bestFit="1" customWidth="1"/>
    <col min="18" max="18" width="8.42578125" style="2" customWidth="1"/>
    <col min="19" max="19" width="4.85546875" style="3" customWidth="1"/>
    <col min="20" max="20" width="9.5703125" style="2" customWidth="1"/>
    <col min="21" max="21" width="1.140625" style="2" customWidth="1"/>
    <col min="22" max="22" width="11.140625" style="2" customWidth="1"/>
    <col min="23" max="23" width="0.7109375" style="3" customWidth="1"/>
    <col min="24" max="24" width="5" style="2" customWidth="1"/>
    <col min="25" max="25" width="8.5703125" style="2" customWidth="1"/>
    <col min="26" max="26" width="11.28515625" style="2" customWidth="1"/>
    <col min="27" max="27" width="8.85546875" style="2" customWidth="1"/>
    <col min="28" max="28" width="10.42578125" customWidth="1"/>
    <col min="29" max="29" width="1.140625" customWidth="1"/>
    <col min="30" max="30" width="9.7109375" customWidth="1"/>
    <col min="31" max="31" width="3.5703125" customWidth="1"/>
    <col min="32" max="32" width="11.5703125" bestFit="1" customWidth="1"/>
  </cols>
  <sheetData>
    <row r="2" spans="1:32" ht="15.75" thickBot="1" x14ac:dyDescent="0.3"/>
    <row r="3" spans="1:32" s="8" customFormat="1" ht="15" customHeight="1" x14ac:dyDescent="0.25">
      <c r="A3" s="4"/>
      <c r="B3" s="4"/>
      <c r="C3" s="4"/>
      <c r="D3" s="4"/>
      <c r="E3" s="4"/>
      <c r="F3" s="4"/>
      <c r="G3" s="4"/>
      <c r="H3" s="144" t="s">
        <v>0</v>
      </c>
      <c r="I3" s="145"/>
      <c r="J3" s="145"/>
      <c r="K3" s="145"/>
      <c r="L3" s="145"/>
      <c r="M3" s="145"/>
      <c r="N3" s="145"/>
      <c r="O3" s="145"/>
      <c r="P3" s="62"/>
      <c r="Q3" s="65"/>
      <c r="R3" s="129"/>
      <c r="S3" s="57"/>
      <c r="T3" s="5" t="s">
        <v>1</v>
      </c>
      <c r="U3" s="5"/>
      <c r="V3" s="6"/>
      <c r="W3" s="7"/>
      <c r="X3" s="146" t="s">
        <v>2</v>
      </c>
      <c r="Y3" s="147"/>
      <c r="Z3" s="147"/>
      <c r="AA3" s="147"/>
      <c r="AB3" s="148"/>
      <c r="AD3" s="9"/>
    </row>
    <row r="4" spans="1:32" s="8" customFormat="1" ht="67.5" customHeight="1" thickBot="1" x14ac:dyDescent="0.3">
      <c r="A4" s="149" t="s">
        <v>116</v>
      </c>
      <c r="B4" s="149"/>
      <c r="C4" s="149"/>
      <c r="D4" s="149"/>
      <c r="E4" s="149"/>
      <c r="F4" s="149"/>
      <c r="G4" s="150"/>
      <c r="H4" s="10" t="s">
        <v>3</v>
      </c>
      <c r="I4" s="11" t="s">
        <v>4</v>
      </c>
      <c r="J4" s="11" t="s">
        <v>5</v>
      </c>
      <c r="K4" s="12" t="s">
        <v>76</v>
      </c>
      <c r="L4" s="12" t="s">
        <v>78</v>
      </c>
      <c r="M4" s="12" t="s">
        <v>73</v>
      </c>
      <c r="N4" s="12" t="s">
        <v>6</v>
      </c>
      <c r="O4" s="12" t="s">
        <v>7</v>
      </c>
      <c r="P4" s="12" t="s">
        <v>68</v>
      </c>
      <c r="Q4" s="12" t="s">
        <v>70</v>
      </c>
      <c r="R4" s="12" t="s">
        <v>112</v>
      </c>
      <c r="S4" s="13"/>
      <c r="T4" s="11" t="s">
        <v>8</v>
      </c>
      <c r="U4" s="14"/>
      <c r="V4" s="15" t="s">
        <v>9</v>
      </c>
      <c r="W4" s="16"/>
      <c r="X4" s="10" t="s">
        <v>10</v>
      </c>
      <c r="Y4" s="12" t="s">
        <v>71</v>
      </c>
      <c r="Z4" s="12" t="s">
        <v>72</v>
      </c>
      <c r="AA4" s="12" t="s">
        <v>69</v>
      </c>
      <c r="AB4" s="17" t="s">
        <v>11</v>
      </c>
      <c r="AC4" s="18"/>
      <c r="AD4" s="19" t="s">
        <v>12</v>
      </c>
    </row>
    <row r="5" spans="1:32" x14ac:dyDescent="0.25">
      <c r="A5" s="20"/>
      <c r="B5" s="20"/>
      <c r="C5" s="20"/>
      <c r="D5" s="20"/>
      <c r="E5" s="20"/>
      <c r="F5" s="20"/>
      <c r="G5" s="20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3"/>
      <c r="T5" s="22"/>
      <c r="U5" s="22"/>
      <c r="V5" s="24"/>
      <c r="W5" s="25"/>
      <c r="X5" s="21"/>
      <c r="Y5" s="22"/>
      <c r="Z5" s="22"/>
      <c r="AA5" s="22"/>
      <c r="AB5" s="26"/>
      <c r="AD5" s="27"/>
    </row>
    <row r="6" spans="1:32" x14ac:dyDescent="0.25">
      <c r="A6" s="20"/>
      <c r="B6" s="20" t="s">
        <v>13</v>
      </c>
      <c r="C6" s="20"/>
      <c r="D6" s="20"/>
      <c r="E6" s="20"/>
      <c r="F6" s="20"/>
      <c r="G6" s="20"/>
      <c r="H6" s="21">
        <f>'Unrestricted Net Assets byClass'!H31</f>
        <v>357.04</v>
      </c>
      <c r="I6" s="21">
        <f>'Unrestricted Net Assets byClass'!J31</f>
        <v>14318.55</v>
      </c>
      <c r="J6" s="21">
        <f>'Unrestricted Net Assets byClass'!N31</f>
        <v>167264.1</v>
      </c>
      <c r="K6" s="21">
        <f>'Unrestricted Net Assets byClass'!V31</f>
        <v>11430</v>
      </c>
      <c r="L6" s="21">
        <f>'Unrestricted Net Assets byClass'!P31</f>
        <v>991.49</v>
      </c>
      <c r="M6" s="21">
        <f>'Unrestricted Net Assets byClass'!R31</f>
        <v>0</v>
      </c>
      <c r="N6" s="21">
        <f>'Unrestricted Net Assets byClass'!AB31</f>
        <v>4829.82</v>
      </c>
      <c r="O6" s="21">
        <v>0</v>
      </c>
      <c r="P6" s="21">
        <v>0</v>
      </c>
      <c r="Q6" s="21">
        <f>'Unrestricted Net Assets byClass'!Z31</f>
        <v>0</v>
      </c>
      <c r="R6" s="22">
        <f>'Unrestricted Net Assets byClass'!AH30</f>
        <v>0</v>
      </c>
      <c r="S6" s="23"/>
      <c r="T6" s="22"/>
      <c r="U6" s="22"/>
      <c r="V6" s="68">
        <f>SUM(H6:T6)</f>
        <v>199191</v>
      </c>
      <c r="W6" s="69"/>
      <c r="X6" s="70">
        <v>0</v>
      </c>
      <c r="Y6" s="72">
        <f>'Restricted Net Assets by Class'!I19</f>
        <v>75000</v>
      </c>
      <c r="Z6" s="72">
        <f>'Restricted Net Assets by Class'!G19</f>
        <v>3000</v>
      </c>
      <c r="AA6" s="56">
        <f>'Restricted Net Assets by Class'!M19</f>
        <v>71218.100000000006</v>
      </c>
      <c r="AB6" s="73">
        <f>SUM(X6:AA6)</f>
        <v>149218.1</v>
      </c>
      <c r="AC6" s="74"/>
      <c r="AD6" s="75">
        <f t="shared" ref="AD6:AD11" si="0">+AB6+V6</f>
        <v>348409.1</v>
      </c>
    </row>
    <row r="7" spans="1:32" ht="15.75" thickBot="1" x14ac:dyDescent="0.3">
      <c r="A7" s="20"/>
      <c r="B7" s="20" t="s">
        <v>14</v>
      </c>
      <c r="C7" s="20"/>
      <c r="D7" s="20"/>
      <c r="E7" s="20"/>
      <c r="F7" s="20"/>
      <c r="G7" s="20"/>
      <c r="H7" s="55">
        <f>'Unrestricted Net Assets byClass'!H48</f>
        <v>17252.79</v>
      </c>
      <c r="I7" s="55">
        <f>'Unrestricted Net Assets byClass'!J48</f>
        <v>48277.01</v>
      </c>
      <c r="J7" s="55">
        <f>'Unrestricted Net Assets byClass'!N48</f>
        <v>85453.07</v>
      </c>
      <c r="K7" s="55">
        <f>'Unrestricted Net Assets byClass'!V48</f>
        <v>43432.59</v>
      </c>
      <c r="L7" s="55">
        <f>'Unrestricted Net Assets byClass'!P48</f>
        <v>0</v>
      </c>
      <c r="M7" s="55">
        <f>'Unrestricted Net Assets byClass'!R48</f>
        <v>25040.92</v>
      </c>
      <c r="N7" s="55">
        <f>'Unrestricted Net Assets byClass'!AB48</f>
        <v>9509.64</v>
      </c>
      <c r="O7" s="55">
        <v>0</v>
      </c>
      <c r="P7" s="55">
        <v>0</v>
      </c>
      <c r="Q7" s="55">
        <f>'Unrestricted Net Assets byClass'!Z48</f>
        <v>11479.91</v>
      </c>
      <c r="R7" s="56">
        <f>'Unrestricted Net Assets byClass'!AH48</f>
        <v>37421.33</v>
      </c>
      <c r="S7" s="23"/>
      <c r="T7" s="22"/>
      <c r="U7" s="22"/>
      <c r="V7" s="68">
        <f>SUM(H7:T7)</f>
        <v>277867.26</v>
      </c>
      <c r="W7" s="71"/>
      <c r="X7" s="76">
        <v>0</v>
      </c>
      <c r="Y7" s="71">
        <f>'Restricted Net Assets by Class'!I34</f>
        <v>48339.199999999997</v>
      </c>
      <c r="Z7" s="71">
        <f>'Restricted Net Assets by Class'!G34</f>
        <v>0</v>
      </c>
      <c r="AA7" s="56">
        <f>'Restricted Net Assets by Class'!M34</f>
        <v>84633.09</v>
      </c>
      <c r="AB7" s="73">
        <f>SUM(X7:AA7)</f>
        <v>132972.28999999998</v>
      </c>
      <c r="AC7" s="74"/>
      <c r="AD7" s="77">
        <f t="shared" si="0"/>
        <v>410839.55</v>
      </c>
    </row>
    <row r="8" spans="1:32" x14ac:dyDescent="0.25">
      <c r="A8" s="20"/>
      <c r="B8" s="20" t="s">
        <v>15</v>
      </c>
      <c r="C8" s="20"/>
      <c r="D8" s="20"/>
      <c r="E8" s="20"/>
      <c r="F8" s="20"/>
      <c r="G8" s="20"/>
      <c r="H8" s="78">
        <f t="shared" ref="H8:R8" si="1">ROUND(H5+H6-H7,5)</f>
        <v>-16895.75</v>
      </c>
      <c r="I8" s="78">
        <f t="shared" si="1"/>
        <v>-33958.46</v>
      </c>
      <c r="J8" s="78">
        <f t="shared" si="1"/>
        <v>81811.03</v>
      </c>
      <c r="K8" s="78">
        <f t="shared" si="1"/>
        <v>-32002.59</v>
      </c>
      <c r="L8" s="78">
        <f t="shared" si="1"/>
        <v>991.49</v>
      </c>
      <c r="M8" s="78">
        <f t="shared" si="1"/>
        <v>-25040.92</v>
      </c>
      <c r="N8" s="78">
        <f t="shared" si="1"/>
        <v>-4679.82</v>
      </c>
      <c r="O8" s="78">
        <f t="shared" si="1"/>
        <v>0</v>
      </c>
      <c r="P8" s="78">
        <f t="shared" si="1"/>
        <v>0</v>
      </c>
      <c r="Q8" s="78">
        <f t="shared" si="1"/>
        <v>-11479.91</v>
      </c>
      <c r="R8" s="78">
        <f t="shared" si="1"/>
        <v>-37421.33</v>
      </c>
      <c r="S8" s="79"/>
      <c r="T8" s="80">
        <f>ROUND(T5+T6-T7,5)</f>
        <v>0</v>
      </c>
      <c r="U8" s="80"/>
      <c r="V8" s="81">
        <f>+V6-V7</f>
        <v>-78676.260000000009</v>
      </c>
      <c r="W8" s="71"/>
      <c r="X8" s="78">
        <f>ROUND(X5+X6-X7,5)</f>
        <v>0</v>
      </c>
      <c r="Y8" s="78">
        <f t="shared" ref="Y8:AB8" si="2">ROUND(Y5+Y6-Y7,5)</f>
        <v>26660.799999999999</v>
      </c>
      <c r="Z8" s="78">
        <f t="shared" si="2"/>
        <v>3000</v>
      </c>
      <c r="AA8" s="78">
        <f t="shared" si="2"/>
        <v>-13414.99</v>
      </c>
      <c r="AB8" s="82">
        <f>+AB6-AB7</f>
        <v>16245.810000000027</v>
      </c>
      <c r="AC8" s="74"/>
      <c r="AD8" s="75">
        <f t="shared" si="0"/>
        <v>-62430.449999999983</v>
      </c>
      <c r="AF8" s="28"/>
    </row>
    <row r="9" spans="1:32" x14ac:dyDescent="0.25">
      <c r="A9" s="67" t="s">
        <v>16</v>
      </c>
      <c r="B9" s="66"/>
      <c r="C9" s="66"/>
      <c r="D9" s="66"/>
      <c r="E9" s="66"/>
      <c r="F9" s="20"/>
      <c r="G9" s="20"/>
      <c r="H9" s="70"/>
      <c r="I9" s="72"/>
      <c r="J9" s="72"/>
      <c r="K9" s="72"/>
      <c r="L9" s="72"/>
      <c r="M9" s="72"/>
      <c r="N9" s="72"/>
      <c r="O9" s="72"/>
      <c r="P9" s="72"/>
      <c r="Q9" s="72"/>
      <c r="R9" s="72"/>
      <c r="S9" s="83"/>
      <c r="T9" s="72"/>
      <c r="U9" s="72"/>
      <c r="V9" s="68"/>
      <c r="W9" s="71"/>
      <c r="X9" s="70"/>
      <c r="Y9" s="72"/>
      <c r="Z9" s="72"/>
      <c r="AA9" s="72"/>
      <c r="AB9" s="84"/>
      <c r="AC9" s="74"/>
      <c r="AD9" s="75">
        <f t="shared" si="0"/>
        <v>0</v>
      </c>
    </row>
    <row r="10" spans="1:32" s="29" customFormat="1" ht="11.25" customHeight="1" x14ac:dyDescent="0.2">
      <c r="A10" s="151" t="s">
        <v>77</v>
      </c>
      <c r="B10" s="151"/>
      <c r="C10" s="151"/>
      <c r="D10" s="151"/>
      <c r="E10" s="151"/>
      <c r="F10" s="151"/>
      <c r="G10" s="152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  <c r="T10" s="86"/>
      <c r="U10" s="86"/>
      <c r="V10" s="88">
        <v>3000</v>
      </c>
      <c r="W10" s="89"/>
      <c r="X10" s="85"/>
      <c r="Y10" s="86"/>
      <c r="Z10" s="86">
        <v>-3000</v>
      </c>
      <c r="AA10" s="86"/>
      <c r="AB10" s="73">
        <f>SUM(X10:AA10)</f>
        <v>-3000</v>
      </c>
      <c r="AC10" s="90"/>
      <c r="AD10" s="75">
        <f t="shared" si="0"/>
        <v>0</v>
      </c>
    </row>
    <row r="11" spans="1:32" s="29" customFormat="1" ht="11.25" x14ac:dyDescent="0.2">
      <c r="A11" s="151"/>
      <c r="B11" s="151"/>
      <c r="C11" s="151"/>
      <c r="D11" s="151"/>
      <c r="E11" s="151"/>
      <c r="F11" s="151"/>
      <c r="G11" s="152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  <c r="T11" s="86"/>
      <c r="U11" s="86"/>
      <c r="V11" s="88">
        <v>15000</v>
      </c>
      <c r="W11" s="89"/>
      <c r="X11" s="85"/>
      <c r="Y11" s="86"/>
      <c r="Z11" s="86">
        <v>-15000</v>
      </c>
      <c r="AA11" s="86"/>
      <c r="AB11" s="73">
        <f>SUM(X11:AA11)</f>
        <v>-15000</v>
      </c>
      <c r="AC11" s="90"/>
      <c r="AD11" s="75">
        <f t="shared" si="0"/>
        <v>0</v>
      </c>
    </row>
    <row r="12" spans="1:32" s="29" customFormat="1" ht="24" customHeight="1" thickBot="1" x14ac:dyDescent="0.25">
      <c r="A12" s="30"/>
      <c r="B12" s="153" t="s">
        <v>18</v>
      </c>
      <c r="C12" s="153"/>
      <c r="D12" s="153"/>
      <c r="E12" s="153"/>
      <c r="F12" s="153"/>
      <c r="G12" s="153"/>
      <c r="H12" s="91">
        <f t="shared" ref="H12:R12" si="3">SUM(H8:H11)</f>
        <v>-16895.75</v>
      </c>
      <c r="I12" s="91">
        <f t="shared" si="3"/>
        <v>-33958.46</v>
      </c>
      <c r="J12" s="91">
        <f t="shared" si="3"/>
        <v>81811.03</v>
      </c>
      <c r="K12" s="91">
        <f>SUM(K8:K11)</f>
        <v>-32002.59</v>
      </c>
      <c r="L12" s="91">
        <f t="shared" si="3"/>
        <v>991.49</v>
      </c>
      <c r="M12" s="91">
        <f t="shared" si="3"/>
        <v>-25040.92</v>
      </c>
      <c r="N12" s="91">
        <f t="shared" si="3"/>
        <v>-4679.82</v>
      </c>
      <c r="O12" s="91">
        <f t="shared" si="3"/>
        <v>0</v>
      </c>
      <c r="P12" s="91">
        <f t="shared" si="3"/>
        <v>0</v>
      </c>
      <c r="Q12" s="91">
        <f t="shared" si="3"/>
        <v>-11479.91</v>
      </c>
      <c r="R12" s="91">
        <f t="shared" si="3"/>
        <v>-37421.33</v>
      </c>
      <c r="S12" s="93"/>
      <c r="T12" s="91">
        <f>SUM(T8:T11)</f>
        <v>0</v>
      </c>
      <c r="U12" s="86"/>
      <c r="V12" s="94">
        <f>SUM(V8:V11)</f>
        <v>-60676.260000000009</v>
      </c>
      <c r="W12" s="90"/>
      <c r="X12" s="95">
        <f>SUM(X8:X11)</f>
        <v>0</v>
      </c>
      <c r="Y12" s="92">
        <f>SUM(Y8:Y11)</f>
        <v>26660.799999999999</v>
      </c>
      <c r="Z12" s="92">
        <f>SUM(Z8:Z11)</f>
        <v>-15000</v>
      </c>
      <c r="AA12" s="92">
        <f>SUM(AA8:AA11)</f>
        <v>-13414.99</v>
      </c>
      <c r="AB12" s="96">
        <f>SUM(AB8:AB11)</f>
        <v>-1754.1899999999732</v>
      </c>
      <c r="AC12" s="97"/>
      <c r="AD12" s="98">
        <f>SUM(AD8:AD10)</f>
        <v>-62430.449999999983</v>
      </c>
    </row>
    <row r="13" spans="1:32" s="29" customFormat="1" ht="27.75" customHeight="1" x14ac:dyDescent="0.2">
      <c r="A13" s="151" t="s">
        <v>74</v>
      </c>
      <c r="B13" s="151"/>
      <c r="C13" s="151"/>
      <c r="D13" s="151"/>
      <c r="E13" s="151"/>
      <c r="F13" s="151"/>
      <c r="G13" s="151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7"/>
      <c r="T13" s="86"/>
      <c r="U13" s="86"/>
      <c r="V13" s="99">
        <v>47269.030000000021</v>
      </c>
      <c r="W13" s="89"/>
      <c r="X13" s="85">
        <v>0</v>
      </c>
      <c r="Y13" s="86">
        <v>70454.559999999998</v>
      </c>
      <c r="Z13" s="86">
        <v>15000</v>
      </c>
      <c r="AA13" s="86">
        <v>104705.98999999999</v>
      </c>
      <c r="AB13" s="73">
        <f>SUM(X13:AA13)</f>
        <v>190160.55</v>
      </c>
      <c r="AC13" s="90"/>
      <c r="AD13" s="75">
        <f>+V13+AB13</f>
        <v>237429.58000000002</v>
      </c>
    </row>
    <row r="14" spans="1:32" s="29" customFormat="1" ht="19.5" customHeight="1" x14ac:dyDescent="0.2">
      <c r="A14" s="151" t="s">
        <v>19</v>
      </c>
      <c r="B14" s="151"/>
      <c r="C14" s="151"/>
      <c r="D14" s="151"/>
      <c r="E14" s="151"/>
      <c r="F14" s="151"/>
      <c r="G14" s="151"/>
      <c r="H14" s="100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2"/>
      <c r="T14" s="101"/>
      <c r="U14" s="86"/>
      <c r="V14" s="103">
        <v>0</v>
      </c>
      <c r="W14" s="89"/>
      <c r="X14" s="100"/>
      <c r="Y14" s="101"/>
      <c r="Z14" s="101"/>
      <c r="AA14" s="101"/>
      <c r="AB14" s="104">
        <v>0</v>
      </c>
      <c r="AC14" s="90"/>
      <c r="AD14" s="105">
        <f>+V14+AB14</f>
        <v>0</v>
      </c>
    </row>
    <row r="15" spans="1:32" s="29" customFormat="1" ht="20.25" customHeight="1" x14ac:dyDescent="0.2">
      <c r="A15" s="151" t="s">
        <v>75</v>
      </c>
      <c r="B15" s="151"/>
      <c r="C15" s="151"/>
      <c r="D15" s="151"/>
      <c r="E15" s="151"/>
      <c r="F15" s="151"/>
      <c r="G15" s="151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  <c r="T15" s="86"/>
      <c r="U15" s="86"/>
      <c r="V15" s="88">
        <f>SUM(V13:V14)</f>
        <v>47269.030000000021</v>
      </c>
      <c r="W15" s="89"/>
      <c r="X15" s="85">
        <f>SUM(X13:X14)</f>
        <v>0</v>
      </c>
      <c r="Y15" s="106">
        <v>70454.559999999998</v>
      </c>
      <c r="Z15" s="106">
        <v>15000</v>
      </c>
      <c r="AA15" s="106">
        <v>104705.98999999999</v>
      </c>
      <c r="AB15" s="73">
        <f>SUM(AB13:AB14)</f>
        <v>190160.55</v>
      </c>
      <c r="AC15" s="90"/>
      <c r="AD15" s="75">
        <f>+V15+AB15</f>
        <v>237429.58000000002</v>
      </c>
    </row>
    <row r="16" spans="1:32" s="29" customFormat="1" ht="20.25" customHeight="1" x14ac:dyDescent="0.2">
      <c r="A16" s="151" t="s">
        <v>17</v>
      </c>
      <c r="B16" s="151"/>
      <c r="C16" s="151"/>
      <c r="D16" s="151"/>
      <c r="E16" s="151"/>
      <c r="F16" s="151"/>
      <c r="G16" s="151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  <c r="T16" s="86"/>
      <c r="U16" s="86"/>
      <c r="V16" s="88">
        <f>+V12</f>
        <v>-60676.260000000009</v>
      </c>
      <c r="W16" s="89"/>
      <c r="X16" s="100">
        <f>+X12</f>
        <v>0</v>
      </c>
      <c r="Y16" s="86">
        <f>+Y12</f>
        <v>26660.799999999999</v>
      </c>
      <c r="Z16" s="86">
        <f>+Z12</f>
        <v>-15000</v>
      </c>
      <c r="AA16" s="86">
        <f>+AA12</f>
        <v>-13414.99</v>
      </c>
      <c r="AB16" s="73">
        <f>+AB12</f>
        <v>-1754.1899999999732</v>
      </c>
      <c r="AC16" s="90"/>
      <c r="AD16" s="75">
        <f>+AB16+V16</f>
        <v>-62430.449999999983</v>
      </c>
    </row>
    <row r="17" spans="1:31" s="29" customFormat="1" ht="20.25" customHeight="1" thickBot="1" x14ac:dyDescent="0.25">
      <c r="A17" s="151" t="s">
        <v>110</v>
      </c>
      <c r="B17" s="151"/>
      <c r="C17" s="151"/>
      <c r="D17" s="151"/>
      <c r="E17" s="151"/>
      <c r="F17" s="151"/>
      <c r="G17" s="151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2"/>
      <c r="T17" s="101"/>
      <c r="U17" s="86"/>
      <c r="V17" s="107">
        <f>SUM(V15:V16)</f>
        <v>-13407.229999999989</v>
      </c>
      <c r="W17" s="89"/>
      <c r="X17" s="108">
        <f>SUM(X15:X16)</f>
        <v>0</v>
      </c>
      <c r="Y17" s="109">
        <f>SUM(Y15:Y16)</f>
        <v>97115.36</v>
      </c>
      <c r="Z17" s="109">
        <f>SUM(Z15:Z16)</f>
        <v>0</v>
      </c>
      <c r="AA17" s="109">
        <f>SUM(AA15:AA16)</f>
        <v>91290.999999999985</v>
      </c>
      <c r="AB17" s="110">
        <f>SUM(AB15:AB16)</f>
        <v>188406.36000000002</v>
      </c>
      <c r="AC17" s="90"/>
      <c r="AD17" s="111">
        <f>SUM(AD15:AD16)</f>
        <v>174999.13000000003</v>
      </c>
    </row>
    <row r="18" spans="1:31" ht="16.5" thickTop="1" thickBot="1" x14ac:dyDescent="0.3">
      <c r="A18" s="31"/>
      <c r="B18" s="31"/>
      <c r="C18" s="31"/>
      <c r="D18" s="31"/>
      <c r="E18" s="31"/>
      <c r="F18" s="31"/>
      <c r="H18" s="112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  <c r="T18" s="58"/>
      <c r="U18" s="58"/>
      <c r="V18" s="58"/>
      <c r="W18" s="59"/>
      <c r="X18" s="32"/>
      <c r="Y18" s="58"/>
      <c r="Z18" s="58"/>
      <c r="AA18" s="58"/>
      <c r="AB18" s="58"/>
      <c r="AC18" s="28"/>
      <c r="AD18" s="33"/>
    </row>
    <row r="19" spans="1:31" x14ac:dyDescent="0.25"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  <c r="T19" s="58"/>
      <c r="U19" s="58"/>
      <c r="V19" s="60"/>
      <c r="X19" s="34"/>
      <c r="Y19" s="34"/>
      <c r="Z19" s="34"/>
      <c r="AA19" s="34"/>
      <c r="AB19" s="35"/>
    </row>
    <row r="20" spans="1:31" x14ac:dyDescent="0.25">
      <c r="K20" s="63"/>
      <c r="X20" s="20"/>
      <c r="Y20" s="61"/>
      <c r="Z20" s="61"/>
      <c r="AA20" s="61"/>
      <c r="AB20" s="61"/>
      <c r="AC20" s="61"/>
      <c r="AD20" s="22"/>
      <c r="AE20" s="35"/>
    </row>
    <row r="23" spans="1:31" x14ac:dyDescent="0.25">
      <c r="V23" s="86"/>
    </row>
  </sheetData>
  <mergeCells count="10">
    <mergeCell ref="A16:G16"/>
    <mergeCell ref="A17:G17"/>
    <mergeCell ref="B12:G12"/>
    <mergeCell ref="A13:G13"/>
    <mergeCell ref="A14:G14"/>
    <mergeCell ref="H3:O3"/>
    <mergeCell ref="X3:AB3"/>
    <mergeCell ref="A4:G4"/>
    <mergeCell ref="A10:G11"/>
    <mergeCell ref="A15:G15"/>
  </mergeCells>
  <pageMargins left="0.25" right="0.25" top="0.75" bottom="0.75" header="0.1" footer="0.3"/>
  <pageSetup scale="85" orientation="landscape" horizontalDpi="4294967293" verticalDpi="4294967293" r:id="rId1"/>
  <headerFooter>
    <oddHeader xml:space="preserve">&amp;C&amp;"Arial,Bold"&amp;12 League of Women Voters of California Education Fund
&amp;14 YTD Summary - Statement of Activities
&amp;12 July 1, 2019 - November 30, 2019
</oddHeader>
    <oddFooter>&amp;R&amp;"Arial,Bold"&amp;8 Page &amp;P of &amp;N</oddFooter>
  </headerFooter>
  <ignoredErrors>
    <ignoredError sqref="X16" formula="1"/>
  </ignoredError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171450</xdr:colOff>
                <xdr:row>3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171450</xdr:colOff>
                <xdr:row>3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J51"/>
  <sheetViews>
    <sheetView topLeftCell="A23" workbookViewId="0">
      <selection activeCell="A48" sqref="A48:XFD48"/>
    </sheetView>
  </sheetViews>
  <sheetFormatPr defaultRowHeight="15" x14ac:dyDescent="0.25"/>
  <cols>
    <col min="1" max="6" width="3" style="1" customWidth="1"/>
    <col min="7" max="7" width="35.140625" style="1" customWidth="1"/>
    <col min="8" max="8" width="16.42578125" style="2" bestFit="1" customWidth="1"/>
    <col min="9" max="9" width="2.28515625" style="2" customWidth="1"/>
    <col min="10" max="10" width="21.42578125" style="2" bestFit="1" customWidth="1"/>
    <col min="11" max="11" width="2.28515625" style="2" customWidth="1"/>
    <col min="12" max="12" width="19.7109375" style="2" bestFit="1" customWidth="1"/>
    <col min="13" max="13" width="2.28515625" style="2" customWidth="1"/>
    <col min="14" max="14" width="15.42578125" style="2" bestFit="1" customWidth="1"/>
    <col min="15" max="15" width="2.28515625" style="2" customWidth="1"/>
    <col min="16" max="16" width="23.5703125" style="2" bestFit="1" customWidth="1"/>
    <col min="17" max="17" width="2.28515625" style="2" customWidth="1"/>
    <col min="18" max="18" width="28.42578125" style="2" bestFit="1" customWidth="1"/>
    <col min="19" max="19" width="2.28515625" style="2" customWidth="1"/>
    <col min="20" max="20" width="26.85546875" style="2" bestFit="1" customWidth="1"/>
    <col min="21" max="21" width="2.28515625" style="2" customWidth="1"/>
    <col min="22" max="22" width="18.42578125" style="2" bestFit="1" customWidth="1"/>
    <col min="23" max="23" width="2.28515625" style="2" customWidth="1"/>
    <col min="24" max="24" width="16.85546875" style="2" bestFit="1" customWidth="1"/>
    <col min="25" max="25" width="2.28515625" style="2" customWidth="1"/>
    <col min="26" max="26" width="16.85546875" style="2" bestFit="1" customWidth="1"/>
    <col min="27" max="27" width="2.28515625" style="2" customWidth="1"/>
    <col min="28" max="28" width="21.85546875" style="2" bestFit="1" customWidth="1"/>
    <col min="29" max="29" width="2.28515625" style="2" customWidth="1"/>
    <col min="30" max="30" width="20.140625" style="2" bestFit="1" customWidth="1"/>
    <col min="31" max="31" width="2.28515625" style="2" customWidth="1"/>
    <col min="32" max="32" width="17.28515625" style="2" bestFit="1" customWidth="1"/>
    <col min="33" max="33" width="2.28515625" style="2" customWidth="1"/>
    <col min="34" max="34" width="8.42578125" style="2" bestFit="1" customWidth="1"/>
    <col min="35" max="35" width="2.28515625" style="2" customWidth="1"/>
    <col min="36" max="36" width="11.5703125" style="2" bestFit="1" customWidth="1"/>
  </cols>
  <sheetData>
    <row r="1" spans="1:36" ht="15.75" x14ac:dyDescent="0.25">
      <c r="A1" s="118" t="s">
        <v>83</v>
      </c>
      <c r="B1" s="20"/>
      <c r="C1" s="20"/>
      <c r="D1" s="20"/>
      <c r="E1" s="20"/>
      <c r="F1" s="20"/>
      <c r="G1" s="20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0" t="s">
        <v>118</v>
      </c>
    </row>
    <row r="2" spans="1:36" ht="18" x14ac:dyDescent="0.25">
      <c r="A2" s="121" t="s">
        <v>113</v>
      </c>
      <c r="B2" s="20"/>
      <c r="C2" s="20"/>
      <c r="D2" s="20"/>
      <c r="E2" s="20"/>
      <c r="F2" s="20"/>
      <c r="G2" s="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22">
        <v>44004</v>
      </c>
    </row>
    <row r="3" spans="1:36" x14ac:dyDescent="0.25">
      <c r="A3" s="123" t="s">
        <v>114</v>
      </c>
      <c r="B3" s="20"/>
      <c r="C3" s="20"/>
      <c r="D3" s="20"/>
      <c r="E3" s="20"/>
      <c r="F3" s="20"/>
      <c r="G3" s="20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20" t="s">
        <v>84</v>
      </c>
    </row>
    <row r="4" spans="1:36" s="8" customFormat="1" x14ac:dyDescent="0.25">
      <c r="A4" s="4"/>
      <c r="B4" s="4"/>
      <c r="C4" s="4"/>
      <c r="D4" s="4"/>
      <c r="E4" s="4"/>
      <c r="F4" s="4"/>
      <c r="G4" s="4"/>
      <c r="H4" s="4" t="s">
        <v>85</v>
      </c>
      <c r="I4" s="124"/>
      <c r="J4" s="4" t="s">
        <v>86</v>
      </c>
      <c r="K4" s="124"/>
      <c r="L4" s="124"/>
      <c r="M4" s="124"/>
      <c r="N4" s="124"/>
      <c r="O4" s="124"/>
      <c r="P4" s="4" t="s">
        <v>87</v>
      </c>
      <c r="Q4" s="124"/>
      <c r="R4" s="4" t="s">
        <v>88</v>
      </c>
      <c r="S4" s="124"/>
      <c r="T4" s="4" t="s">
        <v>89</v>
      </c>
      <c r="U4" s="124"/>
      <c r="V4" s="4" t="s">
        <v>90</v>
      </c>
      <c r="W4" s="124"/>
      <c r="X4" s="4" t="s">
        <v>91</v>
      </c>
      <c r="Y4" s="124"/>
      <c r="Z4" s="4" t="s">
        <v>92</v>
      </c>
      <c r="AA4" s="124"/>
      <c r="AB4" s="4" t="s">
        <v>93</v>
      </c>
      <c r="AC4" s="124"/>
      <c r="AD4" s="4" t="s">
        <v>94</v>
      </c>
      <c r="AE4" s="124"/>
      <c r="AF4" s="124"/>
      <c r="AG4" s="124"/>
      <c r="AH4" s="124"/>
      <c r="AI4" s="124"/>
      <c r="AJ4" s="124"/>
    </row>
    <row r="5" spans="1:36" s="8" customFormat="1" ht="15.75" thickBot="1" x14ac:dyDescent="0.3">
      <c r="A5" s="4"/>
      <c r="B5" s="4"/>
      <c r="C5" s="4"/>
      <c r="D5" s="4"/>
      <c r="E5" s="4"/>
      <c r="F5" s="4"/>
      <c r="G5" s="4"/>
      <c r="H5" s="113" t="s">
        <v>95</v>
      </c>
      <c r="I5" s="124"/>
      <c r="J5" s="113" t="s">
        <v>95</v>
      </c>
      <c r="K5" s="124"/>
      <c r="L5" s="113" t="s">
        <v>96</v>
      </c>
      <c r="M5" s="124"/>
      <c r="N5" s="113" t="s">
        <v>97</v>
      </c>
      <c r="O5" s="124"/>
      <c r="P5" s="113" t="s">
        <v>98</v>
      </c>
      <c r="Q5" s="124"/>
      <c r="R5" s="113" t="s">
        <v>98</v>
      </c>
      <c r="S5" s="124"/>
      <c r="T5" s="113" t="s">
        <v>99</v>
      </c>
      <c r="U5" s="124"/>
      <c r="V5" s="113" t="s">
        <v>100</v>
      </c>
      <c r="W5" s="124"/>
      <c r="X5" s="113" t="s">
        <v>101</v>
      </c>
      <c r="Y5" s="124"/>
      <c r="Z5" s="113" t="s">
        <v>101</v>
      </c>
      <c r="AA5" s="124"/>
      <c r="AB5" s="113" t="s">
        <v>101</v>
      </c>
      <c r="AC5" s="124"/>
      <c r="AD5" s="113" t="s">
        <v>99</v>
      </c>
      <c r="AE5" s="124"/>
      <c r="AF5" s="113" t="s">
        <v>102</v>
      </c>
      <c r="AG5" s="124"/>
      <c r="AH5" s="113" t="s">
        <v>111</v>
      </c>
      <c r="AI5" s="124"/>
      <c r="AJ5" s="113" t="s">
        <v>103</v>
      </c>
    </row>
    <row r="6" spans="1:36" ht="15.75" thickTop="1" x14ac:dyDescent="0.25">
      <c r="A6" s="20"/>
      <c r="B6" s="20" t="s">
        <v>22</v>
      </c>
      <c r="C6" s="20"/>
      <c r="D6" s="20"/>
      <c r="E6" s="20"/>
      <c r="F6" s="20"/>
      <c r="G6" s="20"/>
      <c r="H6" s="49"/>
      <c r="I6" s="125"/>
      <c r="J6" s="49"/>
      <c r="K6" s="125"/>
      <c r="L6" s="49"/>
      <c r="M6" s="125"/>
      <c r="N6" s="49"/>
      <c r="O6" s="125"/>
      <c r="P6" s="49"/>
      <c r="Q6" s="125"/>
      <c r="R6" s="49"/>
      <c r="S6" s="125"/>
      <c r="T6" s="49"/>
      <c r="U6" s="125"/>
      <c r="V6" s="49"/>
      <c r="W6" s="125"/>
      <c r="X6" s="49"/>
      <c r="Y6" s="125"/>
      <c r="Z6" s="49"/>
      <c r="AA6" s="125"/>
      <c r="AB6" s="49"/>
      <c r="AC6" s="125"/>
      <c r="AD6" s="49"/>
      <c r="AE6" s="125"/>
      <c r="AF6" s="49"/>
      <c r="AG6" s="125"/>
      <c r="AH6" s="49"/>
      <c r="AI6" s="125"/>
      <c r="AJ6" s="49"/>
    </row>
    <row r="7" spans="1:36" x14ac:dyDescent="0.25">
      <c r="A7" s="20"/>
      <c r="B7" s="20"/>
      <c r="C7" s="20"/>
      <c r="D7" s="20" t="s">
        <v>23</v>
      </c>
      <c r="E7" s="20"/>
      <c r="F7" s="20"/>
      <c r="G7" s="20"/>
      <c r="H7" s="49"/>
      <c r="I7" s="125"/>
      <c r="J7" s="49"/>
      <c r="K7" s="125"/>
      <c r="L7" s="49"/>
      <c r="M7" s="125"/>
      <c r="N7" s="49"/>
      <c r="O7" s="125"/>
      <c r="P7" s="49"/>
      <c r="Q7" s="125"/>
      <c r="R7" s="49"/>
      <c r="S7" s="125"/>
      <c r="T7" s="49"/>
      <c r="U7" s="125"/>
      <c r="V7" s="49"/>
      <c r="W7" s="125"/>
      <c r="X7" s="49"/>
      <c r="Y7" s="125"/>
      <c r="Z7" s="49"/>
      <c r="AA7" s="125"/>
      <c r="AB7" s="49"/>
      <c r="AC7" s="125"/>
      <c r="AD7" s="49"/>
      <c r="AE7" s="125"/>
      <c r="AF7" s="49"/>
      <c r="AG7" s="125"/>
      <c r="AH7" s="49"/>
      <c r="AI7" s="125"/>
      <c r="AJ7" s="49"/>
    </row>
    <row r="8" spans="1:36" x14ac:dyDescent="0.25">
      <c r="A8" s="20"/>
      <c r="B8" s="20"/>
      <c r="C8" s="20"/>
      <c r="D8" s="20"/>
      <c r="E8" s="20" t="s">
        <v>24</v>
      </c>
      <c r="F8" s="20"/>
      <c r="G8" s="20"/>
      <c r="H8" s="49"/>
      <c r="I8" s="125"/>
      <c r="J8" s="49"/>
      <c r="K8" s="125"/>
      <c r="L8" s="49"/>
      <c r="M8" s="125"/>
      <c r="N8" s="49"/>
      <c r="O8" s="125"/>
      <c r="P8" s="49"/>
      <c r="Q8" s="125"/>
      <c r="R8" s="49"/>
      <c r="S8" s="125"/>
      <c r="T8" s="49"/>
      <c r="U8" s="125"/>
      <c r="V8" s="49"/>
      <c r="W8" s="125"/>
      <c r="X8" s="49"/>
      <c r="Y8" s="125"/>
      <c r="Z8" s="49"/>
      <c r="AA8" s="125"/>
      <c r="AB8" s="49"/>
      <c r="AC8" s="125"/>
      <c r="AD8" s="49"/>
      <c r="AE8" s="125"/>
      <c r="AF8" s="49"/>
      <c r="AG8" s="125"/>
      <c r="AH8" s="49"/>
      <c r="AI8" s="125"/>
      <c r="AJ8" s="49"/>
    </row>
    <row r="9" spans="1:36" x14ac:dyDescent="0.25">
      <c r="A9" s="20"/>
      <c r="B9" s="20"/>
      <c r="C9" s="20"/>
      <c r="D9" s="20"/>
      <c r="E9" s="20"/>
      <c r="F9" s="20" t="s">
        <v>25</v>
      </c>
      <c r="G9" s="20"/>
      <c r="H9" s="49"/>
      <c r="I9" s="125"/>
      <c r="J9" s="49"/>
      <c r="K9" s="125"/>
      <c r="L9" s="49"/>
      <c r="M9" s="125"/>
      <c r="N9" s="49"/>
      <c r="O9" s="125"/>
      <c r="P9" s="49"/>
      <c r="Q9" s="125"/>
      <c r="R9" s="49"/>
      <c r="S9" s="125"/>
      <c r="T9" s="49"/>
      <c r="U9" s="125"/>
      <c r="V9" s="49"/>
      <c r="W9" s="125"/>
      <c r="X9" s="49"/>
      <c r="Y9" s="125"/>
      <c r="Z9" s="49"/>
      <c r="AA9" s="125"/>
      <c r="AB9" s="49"/>
      <c r="AC9" s="125"/>
      <c r="AD9" s="49"/>
      <c r="AE9" s="125"/>
      <c r="AF9" s="49"/>
      <c r="AG9" s="125"/>
      <c r="AH9" s="49"/>
      <c r="AI9" s="125"/>
      <c r="AJ9" s="49"/>
    </row>
    <row r="10" spans="1:36" ht="15.75" thickBot="1" x14ac:dyDescent="0.3">
      <c r="A10" s="20"/>
      <c r="B10" s="20"/>
      <c r="C10" s="20"/>
      <c r="D10" s="20"/>
      <c r="E10" s="20"/>
      <c r="F10" s="20"/>
      <c r="G10" s="20" t="s">
        <v>26</v>
      </c>
      <c r="H10" s="114">
        <v>0</v>
      </c>
      <c r="I10" s="125"/>
      <c r="J10" s="114">
        <v>12417.63</v>
      </c>
      <c r="K10" s="125"/>
      <c r="L10" s="114">
        <f>ROUND(SUM(H10:J10),5)</f>
        <v>12417.63</v>
      </c>
      <c r="M10" s="125"/>
      <c r="N10" s="114">
        <v>0</v>
      </c>
      <c r="O10" s="125"/>
      <c r="P10" s="114">
        <v>0</v>
      </c>
      <c r="Q10" s="125"/>
      <c r="R10" s="114">
        <v>0</v>
      </c>
      <c r="S10" s="125"/>
      <c r="T10" s="114">
        <f>ROUND(SUM(P10:R10),5)</f>
        <v>0</v>
      </c>
      <c r="U10" s="125"/>
      <c r="V10" s="114">
        <v>0</v>
      </c>
      <c r="W10" s="125"/>
      <c r="X10" s="114">
        <f>V10</f>
        <v>0</v>
      </c>
      <c r="Y10" s="125"/>
      <c r="Z10" s="114">
        <v>0</v>
      </c>
      <c r="AA10" s="125"/>
      <c r="AB10" s="114">
        <v>0</v>
      </c>
      <c r="AC10" s="125"/>
      <c r="AD10" s="114">
        <f>ROUND(SUM(X10:AB10),5)</f>
        <v>0</v>
      </c>
      <c r="AE10" s="125"/>
      <c r="AF10" s="114">
        <f>ROUND(T10+AD10,5)</f>
        <v>0</v>
      </c>
      <c r="AG10" s="125"/>
      <c r="AH10" s="114">
        <v>0</v>
      </c>
      <c r="AI10" s="125"/>
      <c r="AJ10" s="114">
        <f>ROUND(SUM(L10:N10)+SUM(AF10:AH10),5)</f>
        <v>12417.63</v>
      </c>
    </row>
    <row r="11" spans="1:36" x14ac:dyDescent="0.25">
      <c r="A11" s="20"/>
      <c r="B11" s="20"/>
      <c r="C11" s="20"/>
      <c r="D11" s="20"/>
      <c r="E11" s="20"/>
      <c r="F11" s="20" t="s">
        <v>27</v>
      </c>
      <c r="G11" s="20"/>
      <c r="H11" s="49">
        <f>ROUND(SUM(H9:H10),5)</f>
        <v>0</v>
      </c>
      <c r="I11" s="125"/>
      <c r="J11" s="49">
        <f>ROUND(SUM(J9:J10),5)</f>
        <v>12417.63</v>
      </c>
      <c r="K11" s="125"/>
      <c r="L11" s="49">
        <f>ROUND(SUM(H11:J11),5)</f>
        <v>12417.63</v>
      </c>
      <c r="M11" s="125"/>
      <c r="N11" s="49">
        <f>ROUND(SUM(N9:N10),5)</f>
        <v>0</v>
      </c>
      <c r="O11" s="125"/>
      <c r="P11" s="49">
        <f>ROUND(SUM(P9:P10),5)</f>
        <v>0</v>
      </c>
      <c r="Q11" s="125"/>
      <c r="R11" s="49">
        <f>ROUND(SUM(R9:R10),5)</f>
        <v>0</v>
      </c>
      <c r="S11" s="125"/>
      <c r="T11" s="49">
        <f>ROUND(SUM(P11:R11),5)</f>
        <v>0</v>
      </c>
      <c r="U11" s="125"/>
      <c r="V11" s="49">
        <f>ROUND(SUM(V9:V10),5)</f>
        <v>0</v>
      </c>
      <c r="W11" s="125"/>
      <c r="X11" s="49">
        <f>V11</f>
        <v>0</v>
      </c>
      <c r="Y11" s="125"/>
      <c r="Z11" s="49">
        <f>ROUND(SUM(Z9:Z10),5)</f>
        <v>0</v>
      </c>
      <c r="AA11" s="125"/>
      <c r="AB11" s="49">
        <f>ROUND(SUM(AB9:AB10),5)</f>
        <v>0</v>
      </c>
      <c r="AC11" s="125"/>
      <c r="AD11" s="49">
        <f>ROUND(SUM(X11:AB11),5)</f>
        <v>0</v>
      </c>
      <c r="AE11" s="125"/>
      <c r="AF11" s="49">
        <f>ROUND(T11+AD11,5)</f>
        <v>0</v>
      </c>
      <c r="AG11" s="125"/>
      <c r="AH11" s="49">
        <f>ROUND(SUM(AH9:AH10),5)</f>
        <v>0</v>
      </c>
      <c r="AI11" s="125"/>
      <c r="AJ11" s="49">
        <f>ROUND(SUM(L11:N11)+SUM(AF11:AH11),5)</f>
        <v>12417.63</v>
      </c>
    </row>
    <row r="12" spans="1:36" x14ac:dyDescent="0.25">
      <c r="A12" s="20"/>
      <c r="B12" s="20"/>
      <c r="C12" s="20"/>
      <c r="D12" s="20"/>
      <c r="E12" s="20"/>
      <c r="F12" s="20" t="s">
        <v>108</v>
      </c>
      <c r="G12" s="20"/>
      <c r="H12" s="49">
        <v>0</v>
      </c>
      <c r="I12" s="125"/>
      <c r="J12" s="49">
        <v>0</v>
      </c>
      <c r="K12" s="125"/>
      <c r="L12" s="49">
        <f>ROUND(SUM(H12:J12),5)</f>
        <v>0</v>
      </c>
      <c r="M12" s="125"/>
      <c r="N12" s="49">
        <v>200</v>
      </c>
      <c r="O12" s="125"/>
      <c r="P12" s="49">
        <v>0</v>
      </c>
      <c r="Q12" s="125"/>
      <c r="R12" s="49">
        <v>0</v>
      </c>
      <c r="S12" s="125"/>
      <c r="T12" s="49">
        <f>ROUND(SUM(P12:R12),5)</f>
        <v>0</v>
      </c>
      <c r="U12" s="125"/>
      <c r="V12" s="49">
        <v>0</v>
      </c>
      <c r="W12" s="125"/>
      <c r="X12" s="49">
        <f>V12</f>
        <v>0</v>
      </c>
      <c r="Y12" s="125"/>
      <c r="Z12" s="49">
        <v>0</v>
      </c>
      <c r="AA12" s="125"/>
      <c r="AB12" s="49">
        <v>0</v>
      </c>
      <c r="AC12" s="125"/>
      <c r="AD12" s="49">
        <f>ROUND(SUM(X12:AB12),5)</f>
        <v>0</v>
      </c>
      <c r="AE12" s="125"/>
      <c r="AF12" s="49">
        <f>ROUND(T12+AD12,5)</f>
        <v>0</v>
      </c>
      <c r="AG12" s="125"/>
      <c r="AH12" s="49">
        <v>0</v>
      </c>
      <c r="AI12" s="125"/>
      <c r="AJ12" s="49">
        <f>ROUND(SUM(L12:N12)+SUM(AF12:AH12),5)</f>
        <v>200</v>
      </c>
    </row>
    <row r="13" spans="1:36" x14ac:dyDescent="0.25">
      <c r="A13" s="20"/>
      <c r="B13" s="20"/>
      <c r="C13" s="20"/>
      <c r="D13" s="20"/>
      <c r="E13" s="20"/>
      <c r="F13" s="20" t="s">
        <v>29</v>
      </c>
      <c r="G13" s="20"/>
      <c r="H13" s="49">
        <v>0</v>
      </c>
      <c r="I13" s="125"/>
      <c r="J13" s="49">
        <v>0</v>
      </c>
      <c r="K13" s="125"/>
      <c r="L13" s="49">
        <f>ROUND(SUM(H13:J13),5)</f>
        <v>0</v>
      </c>
      <c r="M13" s="125"/>
      <c r="N13" s="49">
        <v>165133.57999999999</v>
      </c>
      <c r="O13" s="125"/>
      <c r="P13" s="49">
        <v>0</v>
      </c>
      <c r="Q13" s="125"/>
      <c r="R13" s="49">
        <v>0</v>
      </c>
      <c r="S13" s="125"/>
      <c r="T13" s="49">
        <f>ROUND(SUM(P13:R13),5)</f>
        <v>0</v>
      </c>
      <c r="U13" s="125"/>
      <c r="V13" s="49">
        <v>0</v>
      </c>
      <c r="W13" s="125"/>
      <c r="X13" s="49">
        <f>V13</f>
        <v>0</v>
      </c>
      <c r="Y13" s="125"/>
      <c r="Z13" s="49">
        <v>0</v>
      </c>
      <c r="AA13" s="125"/>
      <c r="AB13" s="49">
        <v>0</v>
      </c>
      <c r="AC13" s="125"/>
      <c r="AD13" s="49">
        <f>ROUND(SUM(X13:AB13),5)</f>
        <v>0</v>
      </c>
      <c r="AE13" s="125"/>
      <c r="AF13" s="49">
        <f>ROUND(T13+AD13,5)</f>
        <v>0</v>
      </c>
      <c r="AG13" s="125"/>
      <c r="AH13" s="49">
        <v>0</v>
      </c>
      <c r="AI13" s="125"/>
      <c r="AJ13" s="49">
        <f>ROUND(SUM(L13:N13)+SUM(AF13:AH13),5)</f>
        <v>165133.57999999999</v>
      </c>
    </row>
    <row r="14" spans="1:36" x14ac:dyDescent="0.25">
      <c r="A14" s="20"/>
      <c r="B14" s="20"/>
      <c r="C14" s="20"/>
      <c r="D14" s="20"/>
      <c r="E14" s="20"/>
      <c r="F14" s="20" t="s">
        <v>31</v>
      </c>
      <c r="G14" s="20"/>
      <c r="H14" s="49">
        <v>357.04</v>
      </c>
      <c r="I14" s="125"/>
      <c r="J14" s="49">
        <v>0</v>
      </c>
      <c r="K14" s="125"/>
      <c r="L14" s="49">
        <f>ROUND(SUM(H14:J14),5)</f>
        <v>357.04</v>
      </c>
      <c r="M14" s="125"/>
      <c r="N14" s="49">
        <v>430</v>
      </c>
      <c r="O14" s="125"/>
      <c r="P14" s="49">
        <v>0</v>
      </c>
      <c r="Q14" s="125"/>
      <c r="R14" s="49">
        <v>0</v>
      </c>
      <c r="S14" s="125"/>
      <c r="T14" s="49">
        <f>ROUND(SUM(P14:R14),5)</f>
        <v>0</v>
      </c>
      <c r="U14" s="125"/>
      <c r="V14" s="49">
        <v>0</v>
      </c>
      <c r="W14" s="125"/>
      <c r="X14" s="49">
        <f>V14</f>
        <v>0</v>
      </c>
      <c r="Y14" s="125"/>
      <c r="Z14" s="49">
        <v>0</v>
      </c>
      <c r="AA14" s="125"/>
      <c r="AB14" s="49">
        <v>0</v>
      </c>
      <c r="AC14" s="125"/>
      <c r="AD14" s="49">
        <f>ROUND(SUM(X14:AB14),5)</f>
        <v>0</v>
      </c>
      <c r="AE14" s="125"/>
      <c r="AF14" s="49">
        <f>ROUND(T14+AD14,5)</f>
        <v>0</v>
      </c>
      <c r="AG14" s="125"/>
      <c r="AH14" s="49">
        <v>0</v>
      </c>
      <c r="AI14" s="125"/>
      <c r="AJ14" s="49">
        <f>ROUND(SUM(L14:N14)+SUM(AF14:AH14),5)</f>
        <v>787.04</v>
      </c>
    </row>
    <row r="15" spans="1:36" x14ac:dyDescent="0.25">
      <c r="A15" s="20"/>
      <c r="B15" s="20"/>
      <c r="C15" s="20"/>
      <c r="D15" s="20"/>
      <c r="E15" s="20"/>
      <c r="F15" s="20" t="s">
        <v>107</v>
      </c>
      <c r="G15" s="20"/>
      <c r="H15" s="49">
        <v>0</v>
      </c>
      <c r="I15" s="125"/>
      <c r="J15" s="49">
        <v>0</v>
      </c>
      <c r="K15" s="125"/>
      <c r="L15" s="49">
        <f>ROUND(SUM(H15:J15),5)</f>
        <v>0</v>
      </c>
      <c r="M15" s="125"/>
      <c r="N15" s="49">
        <v>1450</v>
      </c>
      <c r="O15" s="125"/>
      <c r="P15" s="49">
        <v>0</v>
      </c>
      <c r="Q15" s="125"/>
      <c r="R15" s="49">
        <v>0</v>
      </c>
      <c r="S15" s="125"/>
      <c r="T15" s="49">
        <f>ROUND(SUM(P15:R15),5)</f>
        <v>0</v>
      </c>
      <c r="U15" s="125"/>
      <c r="V15" s="49">
        <v>0</v>
      </c>
      <c r="W15" s="125"/>
      <c r="X15" s="49">
        <f>V15</f>
        <v>0</v>
      </c>
      <c r="Y15" s="125"/>
      <c r="Z15" s="49">
        <v>0</v>
      </c>
      <c r="AA15" s="125"/>
      <c r="AB15" s="49">
        <v>0</v>
      </c>
      <c r="AC15" s="125"/>
      <c r="AD15" s="49">
        <f>ROUND(SUM(X15:AB15),5)</f>
        <v>0</v>
      </c>
      <c r="AE15" s="125"/>
      <c r="AF15" s="49">
        <f>ROUND(T15+AD15,5)</f>
        <v>0</v>
      </c>
      <c r="AG15" s="125"/>
      <c r="AH15" s="49">
        <v>0</v>
      </c>
      <c r="AI15" s="125"/>
      <c r="AJ15" s="49">
        <f>ROUND(SUM(L15:N15)+SUM(AF15:AH15),5)</f>
        <v>1450</v>
      </c>
    </row>
    <row r="16" spans="1:36" ht="15.75" thickBot="1" x14ac:dyDescent="0.3">
      <c r="A16" s="20"/>
      <c r="B16" s="20"/>
      <c r="C16" s="20"/>
      <c r="D16" s="20"/>
      <c r="E16" s="20"/>
      <c r="F16" s="20" t="s">
        <v>32</v>
      </c>
      <c r="G16" s="20"/>
      <c r="H16" s="114">
        <v>0</v>
      </c>
      <c r="I16" s="125"/>
      <c r="J16" s="114">
        <v>0</v>
      </c>
      <c r="K16" s="125"/>
      <c r="L16" s="114">
        <f>ROUND(SUM(H16:J16),5)</f>
        <v>0</v>
      </c>
      <c r="M16" s="125"/>
      <c r="N16" s="114">
        <v>0</v>
      </c>
      <c r="O16" s="125"/>
      <c r="P16" s="114">
        <v>0</v>
      </c>
      <c r="Q16" s="125"/>
      <c r="R16" s="114">
        <v>0</v>
      </c>
      <c r="S16" s="125"/>
      <c r="T16" s="114">
        <f>ROUND(SUM(P16:R16),5)</f>
        <v>0</v>
      </c>
      <c r="U16" s="125"/>
      <c r="V16" s="114">
        <v>11430</v>
      </c>
      <c r="W16" s="125"/>
      <c r="X16" s="114">
        <f>V16</f>
        <v>11430</v>
      </c>
      <c r="Y16" s="125"/>
      <c r="Z16" s="114">
        <v>0</v>
      </c>
      <c r="AA16" s="125"/>
      <c r="AB16" s="114">
        <v>0</v>
      </c>
      <c r="AC16" s="125"/>
      <c r="AD16" s="114">
        <f>ROUND(SUM(X16:AB16),5)</f>
        <v>11430</v>
      </c>
      <c r="AE16" s="125"/>
      <c r="AF16" s="114">
        <f>ROUND(T16+AD16,5)</f>
        <v>11430</v>
      </c>
      <c r="AG16" s="125"/>
      <c r="AH16" s="114">
        <v>0</v>
      </c>
      <c r="AI16" s="125"/>
      <c r="AJ16" s="114">
        <f>ROUND(SUM(L16:N16)+SUM(AF16:AH16),5)</f>
        <v>11430</v>
      </c>
    </row>
    <row r="17" spans="1:36" x14ac:dyDescent="0.25">
      <c r="A17" s="20"/>
      <c r="B17" s="20"/>
      <c r="C17" s="20"/>
      <c r="D17" s="20"/>
      <c r="E17" s="20" t="s">
        <v>33</v>
      </c>
      <c r="F17" s="20"/>
      <c r="G17" s="20"/>
      <c r="H17" s="49">
        <f>ROUND(H8+SUM(H11:H16),5)</f>
        <v>357.04</v>
      </c>
      <c r="I17" s="125"/>
      <c r="J17" s="49">
        <f>ROUND(J8+SUM(J11:J16),5)</f>
        <v>12417.63</v>
      </c>
      <c r="K17" s="125"/>
      <c r="L17" s="49">
        <f>ROUND(SUM(H17:J17),5)</f>
        <v>12774.67</v>
      </c>
      <c r="M17" s="125"/>
      <c r="N17" s="49">
        <f>ROUND(N8+SUM(N11:N16),5)</f>
        <v>167213.57999999999</v>
      </c>
      <c r="O17" s="125"/>
      <c r="P17" s="49">
        <f>ROUND(P8+SUM(P11:P16),5)</f>
        <v>0</v>
      </c>
      <c r="Q17" s="125"/>
      <c r="R17" s="49">
        <f>ROUND(R8+SUM(R11:R16),5)</f>
        <v>0</v>
      </c>
      <c r="S17" s="125"/>
      <c r="T17" s="49">
        <f>ROUND(SUM(P17:R17),5)</f>
        <v>0</v>
      </c>
      <c r="U17" s="125"/>
      <c r="V17" s="49">
        <f>ROUND(V8+SUM(V11:V16),5)</f>
        <v>11430</v>
      </c>
      <c r="W17" s="125"/>
      <c r="X17" s="49">
        <f>V17</f>
        <v>11430</v>
      </c>
      <c r="Y17" s="125"/>
      <c r="Z17" s="49">
        <f>ROUND(Z8+SUM(Z11:Z16),5)</f>
        <v>0</v>
      </c>
      <c r="AA17" s="125"/>
      <c r="AB17" s="49">
        <f>ROUND(AB8+SUM(AB11:AB16),5)</f>
        <v>0</v>
      </c>
      <c r="AC17" s="125"/>
      <c r="AD17" s="49">
        <f>ROUND(SUM(X17:AB17),5)</f>
        <v>11430</v>
      </c>
      <c r="AE17" s="125"/>
      <c r="AF17" s="49">
        <f>ROUND(T17+AD17,5)</f>
        <v>11430</v>
      </c>
      <c r="AG17" s="125"/>
      <c r="AH17" s="49">
        <f>ROUND(AH8+SUM(AH11:AH16),5)</f>
        <v>0</v>
      </c>
      <c r="AI17" s="125"/>
      <c r="AJ17" s="49">
        <f>ROUND(SUM(L17:N17)+SUM(AF17:AH17),5)</f>
        <v>191418.25</v>
      </c>
    </row>
    <row r="18" spans="1:36" x14ac:dyDescent="0.25">
      <c r="A18" s="20"/>
      <c r="B18" s="20"/>
      <c r="C18" s="20"/>
      <c r="D18" s="20"/>
      <c r="E18" s="20" t="s">
        <v>34</v>
      </c>
      <c r="F18" s="20"/>
      <c r="G18" s="20"/>
      <c r="H18" s="49"/>
      <c r="I18" s="125"/>
      <c r="J18" s="49"/>
      <c r="K18" s="125"/>
      <c r="L18" s="49"/>
      <c r="M18" s="125"/>
      <c r="N18" s="49"/>
      <c r="O18" s="125"/>
      <c r="P18" s="49"/>
      <c r="Q18" s="125"/>
      <c r="R18" s="49"/>
      <c r="S18" s="125"/>
      <c r="T18" s="49"/>
      <c r="U18" s="125"/>
      <c r="V18" s="49"/>
      <c r="W18" s="125"/>
      <c r="X18" s="49"/>
      <c r="Y18" s="125"/>
      <c r="Z18" s="49"/>
      <c r="AA18" s="125"/>
      <c r="AB18" s="49"/>
      <c r="AC18" s="125"/>
      <c r="AD18" s="49"/>
      <c r="AE18" s="125"/>
      <c r="AF18" s="49"/>
      <c r="AG18" s="125"/>
      <c r="AH18" s="49"/>
      <c r="AI18" s="125"/>
      <c r="AJ18" s="49"/>
    </row>
    <row r="19" spans="1:36" x14ac:dyDescent="0.25">
      <c r="A19" s="20"/>
      <c r="B19" s="20"/>
      <c r="C19" s="20"/>
      <c r="D19" s="20"/>
      <c r="E19" s="20"/>
      <c r="F19" s="20" t="s">
        <v>35</v>
      </c>
      <c r="G19" s="20"/>
      <c r="H19" s="49">
        <v>0</v>
      </c>
      <c r="I19" s="125"/>
      <c r="J19" s="49">
        <v>0</v>
      </c>
      <c r="K19" s="125"/>
      <c r="L19" s="49">
        <f>ROUND(SUM(H19:J19),5)</f>
        <v>0</v>
      </c>
      <c r="M19" s="125"/>
      <c r="N19" s="49">
        <v>0</v>
      </c>
      <c r="O19" s="125"/>
      <c r="P19" s="49">
        <v>809.83</v>
      </c>
      <c r="Q19" s="125"/>
      <c r="R19" s="49">
        <v>0</v>
      </c>
      <c r="S19" s="125"/>
      <c r="T19" s="49">
        <f>ROUND(SUM(P19:R19),5)</f>
        <v>809.83</v>
      </c>
      <c r="U19" s="125"/>
      <c r="V19" s="49">
        <v>0</v>
      </c>
      <c r="W19" s="125"/>
      <c r="X19" s="49">
        <f>V19</f>
        <v>0</v>
      </c>
      <c r="Y19" s="125"/>
      <c r="Z19" s="49">
        <v>0</v>
      </c>
      <c r="AA19" s="125"/>
      <c r="AB19" s="49">
        <v>120</v>
      </c>
      <c r="AC19" s="125"/>
      <c r="AD19" s="49">
        <f>ROUND(SUM(X19:AB19),5)</f>
        <v>120</v>
      </c>
      <c r="AE19" s="125"/>
      <c r="AF19" s="49">
        <f>ROUND(T19+AD19,5)</f>
        <v>929.83</v>
      </c>
      <c r="AG19" s="125"/>
      <c r="AH19" s="49">
        <v>0</v>
      </c>
      <c r="AI19" s="125"/>
      <c r="AJ19" s="49">
        <f>ROUND(SUM(L19:N19)+SUM(AF19:AH19),5)</f>
        <v>929.83</v>
      </c>
    </row>
    <row r="20" spans="1:36" x14ac:dyDescent="0.25">
      <c r="A20" s="20"/>
      <c r="B20" s="20"/>
      <c r="C20" s="20"/>
      <c r="D20" s="20"/>
      <c r="E20" s="20"/>
      <c r="F20" s="20" t="s">
        <v>36</v>
      </c>
      <c r="G20" s="20"/>
      <c r="H20" s="49">
        <v>0</v>
      </c>
      <c r="I20" s="125"/>
      <c r="J20" s="49">
        <v>0</v>
      </c>
      <c r="K20" s="125"/>
      <c r="L20" s="49">
        <f>ROUND(SUM(H20:J20),5)</f>
        <v>0</v>
      </c>
      <c r="M20" s="125"/>
      <c r="N20" s="49">
        <v>100</v>
      </c>
      <c r="O20" s="125"/>
      <c r="P20" s="49">
        <v>59.6</v>
      </c>
      <c r="Q20" s="125"/>
      <c r="R20" s="49">
        <v>0</v>
      </c>
      <c r="S20" s="125"/>
      <c r="T20" s="49">
        <f>ROUND(SUM(P20:R20),5)</f>
        <v>59.6</v>
      </c>
      <c r="U20" s="125"/>
      <c r="V20" s="49">
        <v>0</v>
      </c>
      <c r="W20" s="125"/>
      <c r="X20" s="49">
        <f>V20</f>
        <v>0</v>
      </c>
      <c r="Y20" s="125"/>
      <c r="Z20" s="49">
        <v>0</v>
      </c>
      <c r="AA20" s="125"/>
      <c r="AB20" s="49">
        <v>2698.5</v>
      </c>
      <c r="AC20" s="125"/>
      <c r="AD20" s="49">
        <f>ROUND(SUM(X20:AB20),5)</f>
        <v>2698.5</v>
      </c>
      <c r="AE20" s="125"/>
      <c r="AF20" s="49">
        <f>ROUND(T20+AD20,5)</f>
        <v>2758.1</v>
      </c>
      <c r="AG20" s="125"/>
      <c r="AH20" s="49">
        <v>0</v>
      </c>
      <c r="AI20" s="125"/>
      <c r="AJ20" s="49">
        <f>ROUND(SUM(L20:N20)+SUM(AF20:AH20),5)</f>
        <v>2858.1</v>
      </c>
    </row>
    <row r="21" spans="1:36" x14ac:dyDescent="0.25">
      <c r="A21" s="20"/>
      <c r="B21" s="20"/>
      <c r="C21" s="20"/>
      <c r="D21" s="20"/>
      <c r="E21" s="20"/>
      <c r="F21" s="20" t="s">
        <v>37</v>
      </c>
      <c r="G21" s="20"/>
      <c r="H21" s="49">
        <v>0</v>
      </c>
      <c r="I21" s="125"/>
      <c r="J21" s="49">
        <v>0</v>
      </c>
      <c r="K21" s="125"/>
      <c r="L21" s="49">
        <f>ROUND(SUM(H21:J21),5)</f>
        <v>0</v>
      </c>
      <c r="M21" s="125"/>
      <c r="N21" s="49">
        <v>-42.5</v>
      </c>
      <c r="O21" s="125"/>
      <c r="P21" s="49">
        <v>0</v>
      </c>
      <c r="Q21" s="125"/>
      <c r="R21" s="49">
        <v>0</v>
      </c>
      <c r="S21" s="125"/>
      <c r="T21" s="49">
        <f>ROUND(SUM(P21:R21),5)</f>
        <v>0</v>
      </c>
      <c r="U21" s="125"/>
      <c r="V21" s="49">
        <v>0</v>
      </c>
      <c r="W21" s="125"/>
      <c r="X21" s="49">
        <f>V21</f>
        <v>0</v>
      </c>
      <c r="Y21" s="125"/>
      <c r="Z21" s="49">
        <v>0</v>
      </c>
      <c r="AA21" s="125"/>
      <c r="AB21" s="49">
        <v>112.5</v>
      </c>
      <c r="AC21" s="125"/>
      <c r="AD21" s="49">
        <f>ROUND(SUM(X21:AB21),5)</f>
        <v>112.5</v>
      </c>
      <c r="AE21" s="125"/>
      <c r="AF21" s="49">
        <f>ROUND(T21+AD21,5)</f>
        <v>112.5</v>
      </c>
      <c r="AG21" s="125"/>
      <c r="AH21" s="49">
        <v>0</v>
      </c>
      <c r="AI21" s="125"/>
      <c r="AJ21" s="49">
        <f>ROUND(SUM(L21:N21)+SUM(AF21:AH21),5)</f>
        <v>70</v>
      </c>
    </row>
    <row r="22" spans="1:36" ht="15.75" thickBot="1" x14ac:dyDescent="0.3">
      <c r="A22" s="20"/>
      <c r="B22" s="20"/>
      <c r="C22" s="20"/>
      <c r="D22" s="20"/>
      <c r="E22" s="20"/>
      <c r="F22" s="20" t="s">
        <v>38</v>
      </c>
      <c r="G22" s="20"/>
      <c r="H22" s="114">
        <v>0</v>
      </c>
      <c r="I22" s="125"/>
      <c r="J22" s="114">
        <v>0</v>
      </c>
      <c r="K22" s="125"/>
      <c r="L22" s="114">
        <f>ROUND(SUM(H22:J22),5)</f>
        <v>0</v>
      </c>
      <c r="M22" s="125"/>
      <c r="N22" s="114">
        <v>0</v>
      </c>
      <c r="O22" s="125"/>
      <c r="P22" s="114">
        <v>0</v>
      </c>
      <c r="Q22" s="125"/>
      <c r="R22" s="114">
        <v>0</v>
      </c>
      <c r="S22" s="125"/>
      <c r="T22" s="114">
        <f>ROUND(SUM(P22:R22),5)</f>
        <v>0</v>
      </c>
      <c r="U22" s="125"/>
      <c r="V22" s="114">
        <v>0</v>
      </c>
      <c r="W22" s="125"/>
      <c r="X22" s="114">
        <f>V22</f>
        <v>0</v>
      </c>
      <c r="Y22" s="125"/>
      <c r="Z22" s="114">
        <v>0</v>
      </c>
      <c r="AA22" s="125"/>
      <c r="AB22" s="114">
        <v>5000</v>
      </c>
      <c r="AC22" s="125"/>
      <c r="AD22" s="114">
        <f>ROUND(SUM(X22:AB22),5)</f>
        <v>5000</v>
      </c>
      <c r="AE22" s="125"/>
      <c r="AF22" s="114">
        <f>ROUND(T22+AD22,5)</f>
        <v>5000</v>
      </c>
      <c r="AG22" s="125"/>
      <c r="AH22" s="114">
        <v>0</v>
      </c>
      <c r="AI22" s="125"/>
      <c r="AJ22" s="114">
        <f>ROUND(SUM(L22:N22)+SUM(AF22:AH22),5)</f>
        <v>5000</v>
      </c>
    </row>
    <row r="23" spans="1:36" x14ac:dyDescent="0.25">
      <c r="A23" s="20"/>
      <c r="B23" s="20"/>
      <c r="C23" s="20"/>
      <c r="D23" s="20"/>
      <c r="E23" s="20" t="s">
        <v>39</v>
      </c>
      <c r="F23" s="20"/>
      <c r="G23" s="20"/>
      <c r="H23" s="49">
        <f>ROUND(SUM(H18:H22),5)</f>
        <v>0</v>
      </c>
      <c r="I23" s="125"/>
      <c r="J23" s="49">
        <f>ROUND(SUM(J18:J22),5)</f>
        <v>0</v>
      </c>
      <c r="K23" s="125"/>
      <c r="L23" s="49">
        <f>ROUND(SUM(H23:J23),5)</f>
        <v>0</v>
      </c>
      <c r="M23" s="125"/>
      <c r="N23" s="49">
        <f>ROUND(SUM(N18:N22),5)</f>
        <v>57.5</v>
      </c>
      <c r="O23" s="125"/>
      <c r="P23" s="49">
        <f>ROUND(SUM(P18:P22),5)</f>
        <v>869.43</v>
      </c>
      <c r="Q23" s="125"/>
      <c r="R23" s="49">
        <f>ROUND(SUM(R18:R22),5)</f>
        <v>0</v>
      </c>
      <c r="S23" s="125"/>
      <c r="T23" s="49">
        <f>ROUND(SUM(P23:R23),5)</f>
        <v>869.43</v>
      </c>
      <c r="U23" s="125"/>
      <c r="V23" s="49">
        <f>ROUND(SUM(V18:V22),5)</f>
        <v>0</v>
      </c>
      <c r="W23" s="125"/>
      <c r="X23" s="49">
        <f>V23</f>
        <v>0</v>
      </c>
      <c r="Y23" s="125"/>
      <c r="Z23" s="49">
        <f>ROUND(SUM(Z18:Z22),5)</f>
        <v>0</v>
      </c>
      <c r="AA23" s="125"/>
      <c r="AB23" s="49">
        <f>ROUND(SUM(AB18:AB22),5)</f>
        <v>7931</v>
      </c>
      <c r="AC23" s="125"/>
      <c r="AD23" s="49">
        <f>ROUND(SUM(X23:AB23),5)</f>
        <v>7931</v>
      </c>
      <c r="AE23" s="125"/>
      <c r="AF23" s="49">
        <f>ROUND(T23+AD23,5)</f>
        <v>8800.43</v>
      </c>
      <c r="AG23" s="125"/>
      <c r="AH23" s="49">
        <f>ROUND(SUM(AH18:AH22),5)</f>
        <v>0</v>
      </c>
      <c r="AI23" s="125"/>
      <c r="AJ23" s="49">
        <f>ROUND(SUM(L23:N23)+SUM(AF23:AH23),5)</f>
        <v>8857.93</v>
      </c>
    </row>
    <row r="24" spans="1:36" x14ac:dyDescent="0.25">
      <c r="A24" s="20"/>
      <c r="B24" s="20"/>
      <c r="C24" s="20"/>
      <c r="D24" s="20"/>
      <c r="E24" s="20" t="s">
        <v>40</v>
      </c>
      <c r="F24" s="20"/>
      <c r="G24" s="20"/>
      <c r="H24" s="49">
        <v>0</v>
      </c>
      <c r="I24" s="125"/>
      <c r="J24" s="49">
        <v>1925</v>
      </c>
      <c r="K24" s="125"/>
      <c r="L24" s="49">
        <f>ROUND(SUM(H24:J24),5)</f>
        <v>1925</v>
      </c>
      <c r="M24" s="125"/>
      <c r="N24" s="49">
        <v>0</v>
      </c>
      <c r="O24" s="125"/>
      <c r="P24" s="49">
        <v>0</v>
      </c>
      <c r="Q24" s="125"/>
      <c r="R24" s="49">
        <v>0</v>
      </c>
      <c r="S24" s="125"/>
      <c r="T24" s="49">
        <f>ROUND(SUM(P24:R24),5)</f>
        <v>0</v>
      </c>
      <c r="U24" s="125"/>
      <c r="V24" s="49">
        <v>0</v>
      </c>
      <c r="W24" s="125"/>
      <c r="X24" s="49">
        <f>V24</f>
        <v>0</v>
      </c>
      <c r="Y24" s="125"/>
      <c r="Z24" s="49">
        <v>0</v>
      </c>
      <c r="AA24" s="125"/>
      <c r="AB24" s="49">
        <v>0</v>
      </c>
      <c r="AC24" s="125"/>
      <c r="AD24" s="49">
        <f>ROUND(SUM(X24:AB24),5)</f>
        <v>0</v>
      </c>
      <c r="AE24" s="125"/>
      <c r="AF24" s="49">
        <f>ROUND(T24+AD24,5)</f>
        <v>0</v>
      </c>
      <c r="AG24" s="125"/>
      <c r="AH24" s="49">
        <v>0</v>
      </c>
      <c r="AI24" s="125"/>
      <c r="AJ24" s="49">
        <f>ROUND(SUM(L24:N24)+SUM(AF24:AH24),5)</f>
        <v>1925</v>
      </c>
    </row>
    <row r="25" spans="1:36" x14ac:dyDescent="0.25">
      <c r="A25" s="20"/>
      <c r="B25" s="20"/>
      <c r="C25" s="20"/>
      <c r="D25" s="20"/>
      <c r="E25" s="20" t="s">
        <v>41</v>
      </c>
      <c r="F25" s="20"/>
      <c r="G25" s="20"/>
      <c r="H25" s="49">
        <v>0</v>
      </c>
      <c r="I25" s="125"/>
      <c r="J25" s="49">
        <v>-24.08</v>
      </c>
      <c r="K25" s="125"/>
      <c r="L25" s="49">
        <f>ROUND(SUM(H25:J25),5)</f>
        <v>-24.08</v>
      </c>
      <c r="M25" s="125"/>
      <c r="N25" s="49">
        <v>0</v>
      </c>
      <c r="O25" s="125"/>
      <c r="P25" s="49">
        <v>0</v>
      </c>
      <c r="Q25" s="125"/>
      <c r="R25" s="49">
        <v>0</v>
      </c>
      <c r="S25" s="125"/>
      <c r="T25" s="49">
        <f>ROUND(SUM(P25:R25),5)</f>
        <v>0</v>
      </c>
      <c r="U25" s="125"/>
      <c r="V25" s="49">
        <v>0</v>
      </c>
      <c r="W25" s="125"/>
      <c r="X25" s="49">
        <f>V25</f>
        <v>0</v>
      </c>
      <c r="Y25" s="125"/>
      <c r="Z25" s="49">
        <v>0</v>
      </c>
      <c r="AA25" s="125"/>
      <c r="AB25" s="49">
        <v>0</v>
      </c>
      <c r="AC25" s="125"/>
      <c r="AD25" s="49">
        <f>ROUND(SUM(X25:AB25),5)</f>
        <v>0</v>
      </c>
      <c r="AE25" s="125"/>
      <c r="AF25" s="49">
        <f>ROUND(T25+AD25,5)</f>
        <v>0</v>
      </c>
      <c r="AG25" s="125"/>
      <c r="AH25" s="49">
        <v>0</v>
      </c>
      <c r="AI25" s="125"/>
      <c r="AJ25" s="49">
        <f>ROUND(SUM(L25:N25)+SUM(AF25:AH25),5)</f>
        <v>-24.08</v>
      </c>
    </row>
    <row r="26" spans="1:36" ht="15.75" thickBot="1" x14ac:dyDescent="0.3">
      <c r="A26" s="20"/>
      <c r="B26" s="20"/>
      <c r="C26" s="20"/>
      <c r="D26" s="20"/>
      <c r="E26" s="20" t="s">
        <v>42</v>
      </c>
      <c r="F26" s="20"/>
      <c r="G26" s="20"/>
      <c r="H26" s="114">
        <v>0</v>
      </c>
      <c r="I26" s="125"/>
      <c r="J26" s="114">
        <v>0</v>
      </c>
      <c r="K26" s="125"/>
      <c r="L26" s="114">
        <f>ROUND(SUM(H26:J26),5)</f>
        <v>0</v>
      </c>
      <c r="M26" s="125"/>
      <c r="N26" s="114">
        <v>0</v>
      </c>
      <c r="O26" s="125"/>
      <c r="P26" s="114">
        <v>122.06</v>
      </c>
      <c r="Q26" s="125"/>
      <c r="R26" s="114">
        <v>0</v>
      </c>
      <c r="S26" s="125"/>
      <c r="T26" s="114">
        <f>ROUND(SUM(P26:R26),5)</f>
        <v>122.06</v>
      </c>
      <c r="U26" s="125"/>
      <c r="V26" s="114">
        <v>0</v>
      </c>
      <c r="W26" s="125"/>
      <c r="X26" s="114">
        <f>V26</f>
        <v>0</v>
      </c>
      <c r="Y26" s="125"/>
      <c r="Z26" s="114">
        <v>0</v>
      </c>
      <c r="AA26" s="125"/>
      <c r="AB26" s="114">
        <v>50</v>
      </c>
      <c r="AC26" s="125"/>
      <c r="AD26" s="114">
        <f>ROUND(SUM(X26:AB26),5)</f>
        <v>50</v>
      </c>
      <c r="AE26" s="125"/>
      <c r="AF26" s="114">
        <f>ROUND(T26+AD26,5)</f>
        <v>172.06</v>
      </c>
      <c r="AG26" s="125"/>
      <c r="AH26" s="114">
        <v>0</v>
      </c>
      <c r="AI26" s="125"/>
      <c r="AJ26" s="114">
        <f>ROUND(SUM(L26:N26)+SUM(AF26:AH26),5)</f>
        <v>172.06</v>
      </c>
    </row>
    <row r="27" spans="1:36" x14ac:dyDescent="0.25">
      <c r="A27" s="20"/>
      <c r="B27" s="20"/>
      <c r="C27" s="20"/>
      <c r="D27" s="20" t="s">
        <v>43</v>
      </c>
      <c r="E27" s="20"/>
      <c r="F27" s="20"/>
      <c r="G27" s="20"/>
      <c r="H27" s="49">
        <f>ROUND(H7+H17+SUM(H23:H26),5)</f>
        <v>357.04</v>
      </c>
      <c r="I27" s="125"/>
      <c r="J27" s="49">
        <f>ROUND(J7+J17+SUM(J23:J26),5)</f>
        <v>14318.55</v>
      </c>
      <c r="K27" s="125"/>
      <c r="L27" s="49">
        <f>ROUND(SUM(H27:J27),5)</f>
        <v>14675.59</v>
      </c>
      <c r="M27" s="125"/>
      <c r="N27" s="49">
        <f>ROUND(N7+N17+SUM(N23:N26),5)</f>
        <v>167271.07999999999</v>
      </c>
      <c r="O27" s="125"/>
      <c r="P27" s="49">
        <f>ROUND(P7+P17+SUM(P23:P26),5)</f>
        <v>991.49</v>
      </c>
      <c r="Q27" s="125"/>
      <c r="R27" s="49">
        <f>ROUND(R7+R17+SUM(R23:R26),5)</f>
        <v>0</v>
      </c>
      <c r="S27" s="125"/>
      <c r="T27" s="49">
        <f>ROUND(SUM(P27:R27),5)</f>
        <v>991.49</v>
      </c>
      <c r="U27" s="125"/>
      <c r="V27" s="49">
        <f>ROUND(V7+V17+SUM(V23:V26),5)</f>
        <v>11430</v>
      </c>
      <c r="W27" s="125"/>
      <c r="X27" s="49">
        <f>V27</f>
        <v>11430</v>
      </c>
      <c r="Y27" s="125"/>
      <c r="Z27" s="49">
        <f>ROUND(Z7+Z17+SUM(Z23:Z26),5)</f>
        <v>0</v>
      </c>
      <c r="AA27" s="125"/>
      <c r="AB27" s="49">
        <f>ROUND(AB7+AB17+SUM(AB23:AB26),5)</f>
        <v>7981</v>
      </c>
      <c r="AC27" s="125"/>
      <c r="AD27" s="49">
        <f>ROUND(SUM(X27:AB27),5)</f>
        <v>19411</v>
      </c>
      <c r="AE27" s="125"/>
      <c r="AF27" s="49">
        <f>ROUND(T27+AD27,5)</f>
        <v>20402.490000000002</v>
      </c>
      <c r="AG27" s="125"/>
      <c r="AH27" s="49">
        <f>ROUND(AH7+AH17+SUM(AH23:AH26),5)</f>
        <v>0</v>
      </c>
      <c r="AI27" s="125"/>
      <c r="AJ27" s="49">
        <f>ROUND(SUM(L27:N27)+SUM(AF27:AH27),5)</f>
        <v>202349.16</v>
      </c>
    </row>
    <row r="28" spans="1:36" x14ac:dyDescent="0.25">
      <c r="A28" s="20"/>
      <c r="B28" s="20"/>
      <c r="C28" s="20"/>
      <c r="D28" s="20" t="s">
        <v>44</v>
      </c>
      <c r="E28" s="20"/>
      <c r="F28" s="20"/>
      <c r="G28" s="20"/>
      <c r="H28" s="49"/>
      <c r="I28" s="125"/>
      <c r="J28" s="49"/>
      <c r="K28" s="125"/>
      <c r="L28" s="49"/>
      <c r="M28" s="125"/>
      <c r="N28" s="49"/>
      <c r="O28" s="125"/>
      <c r="P28" s="49"/>
      <c r="Q28" s="125"/>
      <c r="R28" s="49"/>
      <c r="S28" s="125"/>
      <c r="T28" s="49"/>
      <c r="U28" s="125"/>
      <c r="V28" s="49"/>
      <c r="W28" s="125"/>
      <c r="X28" s="49"/>
      <c r="Y28" s="125"/>
      <c r="Z28" s="49"/>
      <c r="AA28" s="125"/>
      <c r="AB28" s="49"/>
      <c r="AC28" s="125"/>
      <c r="AD28" s="49"/>
      <c r="AE28" s="125"/>
      <c r="AF28" s="49"/>
      <c r="AG28" s="125"/>
      <c r="AH28" s="49"/>
      <c r="AI28" s="125"/>
      <c r="AJ28" s="49"/>
    </row>
    <row r="29" spans="1:36" ht="15.75" thickBot="1" x14ac:dyDescent="0.3">
      <c r="A29" s="20"/>
      <c r="B29" s="20"/>
      <c r="C29" s="20"/>
      <c r="D29" s="20"/>
      <c r="E29" s="20" t="s">
        <v>45</v>
      </c>
      <c r="F29" s="20"/>
      <c r="G29" s="20"/>
      <c r="H29" s="22">
        <v>0</v>
      </c>
      <c r="I29" s="125"/>
      <c r="J29" s="22">
        <v>0</v>
      </c>
      <c r="K29" s="125"/>
      <c r="L29" s="22">
        <f>ROUND(SUM(H29:J29),5)</f>
        <v>0</v>
      </c>
      <c r="M29" s="125"/>
      <c r="N29" s="22">
        <v>6.98</v>
      </c>
      <c r="O29" s="125"/>
      <c r="P29" s="22">
        <v>0</v>
      </c>
      <c r="Q29" s="125"/>
      <c r="R29" s="22">
        <v>0</v>
      </c>
      <c r="S29" s="125"/>
      <c r="T29" s="22">
        <f>ROUND(SUM(P29:R29),5)</f>
        <v>0</v>
      </c>
      <c r="U29" s="125"/>
      <c r="V29" s="22">
        <v>0</v>
      </c>
      <c r="W29" s="125"/>
      <c r="X29" s="22">
        <f>V29</f>
        <v>0</v>
      </c>
      <c r="Y29" s="125"/>
      <c r="Z29" s="22">
        <v>0</v>
      </c>
      <c r="AA29" s="125"/>
      <c r="AB29" s="22">
        <v>3151.18</v>
      </c>
      <c r="AC29" s="125"/>
      <c r="AD29" s="22">
        <f>ROUND(SUM(X29:AB29),5)</f>
        <v>3151.18</v>
      </c>
      <c r="AE29" s="125"/>
      <c r="AF29" s="22">
        <f>ROUND(T29+AD29,5)</f>
        <v>3151.18</v>
      </c>
      <c r="AG29" s="125"/>
      <c r="AH29" s="22">
        <v>0</v>
      </c>
      <c r="AI29" s="125"/>
      <c r="AJ29" s="22">
        <f>ROUND(SUM(L29:N29)+SUM(AF29:AH29),5)</f>
        <v>3158.16</v>
      </c>
    </row>
    <row r="30" spans="1:36" ht="15.75" thickBot="1" x14ac:dyDescent="0.3">
      <c r="A30" s="20"/>
      <c r="B30" s="20"/>
      <c r="C30" s="20"/>
      <c r="D30" s="20" t="s">
        <v>46</v>
      </c>
      <c r="E30" s="20"/>
      <c r="F30" s="20"/>
      <c r="G30" s="20"/>
      <c r="H30" s="115">
        <f>ROUND(SUM(H28:H29),5)</f>
        <v>0</v>
      </c>
      <c r="I30" s="125"/>
      <c r="J30" s="115">
        <f>ROUND(SUM(J28:J29),5)</f>
        <v>0</v>
      </c>
      <c r="K30" s="125"/>
      <c r="L30" s="115">
        <f>ROUND(SUM(H30:J30),5)</f>
        <v>0</v>
      </c>
      <c r="M30" s="125"/>
      <c r="N30" s="115">
        <f>ROUND(SUM(N28:N29),5)</f>
        <v>6.98</v>
      </c>
      <c r="O30" s="125"/>
      <c r="P30" s="115">
        <f>ROUND(SUM(P28:P29),5)</f>
        <v>0</v>
      </c>
      <c r="Q30" s="125"/>
      <c r="R30" s="115">
        <f>ROUND(SUM(R28:R29),5)</f>
        <v>0</v>
      </c>
      <c r="S30" s="125"/>
      <c r="T30" s="115">
        <f>ROUND(SUM(P30:R30),5)</f>
        <v>0</v>
      </c>
      <c r="U30" s="125"/>
      <c r="V30" s="115">
        <f>ROUND(SUM(V28:V29),5)</f>
        <v>0</v>
      </c>
      <c r="W30" s="125"/>
      <c r="X30" s="115">
        <f>V30</f>
        <v>0</v>
      </c>
      <c r="Y30" s="125"/>
      <c r="Z30" s="115">
        <f>ROUND(SUM(Z28:Z29),5)</f>
        <v>0</v>
      </c>
      <c r="AA30" s="125"/>
      <c r="AB30" s="115">
        <f>ROUND(SUM(AB28:AB29),5)</f>
        <v>3151.18</v>
      </c>
      <c r="AC30" s="125"/>
      <c r="AD30" s="115">
        <f>ROUND(SUM(X30:AB30),5)</f>
        <v>3151.18</v>
      </c>
      <c r="AE30" s="125"/>
      <c r="AF30" s="115">
        <f>ROUND(T30+AD30,5)</f>
        <v>3151.18</v>
      </c>
      <c r="AG30" s="125"/>
      <c r="AH30" s="115">
        <f>ROUND(SUM(AH28:AH29),5)</f>
        <v>0</v>
      </c>
      <c r="AI30" s="125"/>
      <c r="AJ30" s="115">
        <f>ROUND(SUM(L30:N30)+SUM(AF30:AH30),5)</f>
        <v>3158.16</v>
      </c>
    </row>
    <row r="31" spans="1:36" s="133" customFormat="1" x14ac:dyDescent="0.25">
      <c r="A31" s="130"/>
      <c r="B31" s="130"/>
      <c r="C31" s="130" t="s">
        <v>80</v>
      </c>
      <c r="D31" s="130"/>
      <c r="E31" s="130"/>
      <c r="F31" s="130"/>
      <c r="G31" s="130"/>
      <c r="H31" s="131">
        <f>ROUND(H27-H30,5)</f>
        <v>357.04</v>
      </c>
      <c r="I31" s="132"/>
      <c r="J31" s="131">
        <f>ROUND(J27-J30,5)</f>
        <v>14318.55</v>
      </c>
      <c r="K31" s="132"/>
      <c r="L31" s="131">
        <f>ROUND(SUM(H31:J31),5)</f>
        <v>14675.59</v>
      </c>
      <c r="M31" s="132"/>
      <c r="N31" s="131">
        <f>ROUND(N27-N30,5)</f>
        <v>167264.1</v>
      </c>
      <c r="O31" s="132"/>
      <c r="P31" s="131">
        <f>ROUND(P27-P30,5)</f>
        <v>991.49</v>
      </c>
      <c r="Q31" s="132"/>
      <c r="R31" s="131">
        <f>ROUND(R27-R30,5)</f>
        <v>0</v>
      </c>
      <c r="S31" s="132"/>
      <c r="T31" s="131">
        <f>ROUND(SUM(P31:R31),5)</f>
        <v>991.49</v>
      </c>
      <c r="U31" s="132"/>
      <c r="V31" s="131">
        <f>ROUND(V27-V30,5)</f>
        <v>11430</v>
      </c>
      <c r="W31" s="132"/>
      <c r="X31" s="131">
        <f>V31</f>
        <v>11430</v>
      </c>
      <c r="Y31" s="132"/>
      <c r="Z31" s="131">
        <f>ROUND(Z27-Z30,5)</f>
        <v>0</v>
      </c>
      <c r="AA31" s="132"/>
      <c r="AB31" s="131">
        <f>ROUND(AB27-AB30,5)</f>
        <v>4829.82</v>
      </c>
      <c r="AC31" s="132"/>
      <c r="AD31" s="131">
        <f>ROUND(SUM(X31:AB31),5)</f>
        <v>16259.82</v>
      </c>
      <c r="AE31" s="132"/>
      <c r="AF31" s="131">
        <f>ROUND(T31+AD31,5)</f>
        <v>17251.310000000001</v>
      </c>
      <c r="AG31" s="132"/>
      <c r="AH31" s="131">
        <f>ROUND(AH27-AH30,5)</f>
        <v>0</v>
      </c>
      <c r="AI31" s="132"/>
      <c r="AJ31" s="131">
        <f>ROUND(SUM(L31:N31)+SUM(AF31:AH31),5)</f>
        <v>199191</v>
      </c>
    </row>
    <row r="32" spans="1:36" x14ac:dyDescent="0.25">
      <c r="A32" s="20"/>
      <c r="B32" s="20"/>
      <c r="C32" s="20"/>
      <c r="D32" s="20" t="s">
        <v>49</v>
      </c>
      <c r="E32" s="20"/>
      <c r="F32" s="20"/>
      <c r="G32" s="20"/>
      <c r="H32" s="49"/>
      <c r="I32" s="125"/>
      <c r="J32" s="49"/>
      <c r="K32" s="125"/>
      <c r="L32" s="49"/>
      <c r="M32" s="125"/>
      <c r="N32" s="49"/>
      <c r="O32" s="125"/>
      <c r="P32" s="49"/>
      <c r="Q32" s="125"/>
      <c r="R32" s="49"/>
      <c r="S32" s="125"/>
      <c r="T32" s="49"/>
      <c r="U32" s="125"/>
      <c r="V32" s="49"/>
      <c r="W32" s="125"/>
      <c r="X32" s="49"/>
      <c r="Y32" s="125"/>
      <c r="Z32" s="49"/>
      <c r="AA32" s="125"/>
      <c r="AB32" s="49"/>
      <c r="AC32" s="125"/>
      <c r="AD32" s="49"/>
      <c r="AE32" s="125"/>
      <c r="AF32" s="49"/>
      <c r="AG32" s="125"/>
      <c r="AH32" s="49"/>
      <c r="AI32" s="125"/>
      <c r="AJ32" s="49"/>
    </row>
    <row r="33" spans="1:36" x14ac:dyDescent="0.25">
      <c r="A33" s="20"/>
      <c r="B33" s="20"/>
      <c r="C33" s="20"/>
      <c r="D33" s="20"/>
      <c r="E33" s="20" t="s">
        <v>109</v>
      </c>
      <c r="F33" s="20"/>
      <c r="G33" s="20"/>
      <c r="H33" s="49">
        <v>0</v>
      </c>
      <c r="I33" s="125"/>
      <c r="J33" s="49">
        <v>0</v>
      </c>
      <c r="K33" s="125"/>
      <c r="L33" s="49">
        <f>ROUND(SUM(H33:J33),5)</f>
        <v>0</v>
      </c>
      <c r="M33" s="125"/>
      <c r="N33" s="49">
        <v>0</v>
      </c>
      <c r="O33" s="125"/>
      <c r="P33" s="49">
        <v>0</v>
      </c>
      <c r="Q33" s="125"/>
      <c r="R33" s="49">
        <v>0</v>
      </c>
      <c r="S33" s="125"/>
      <c r="T33" s="49">
        <f>ROUND(SUM(P33:R33),5)</f>
        <v>0</v>
      </c>
      <c r="U33" s="125"/>
      <c r="V33" s="49">
        <v>0</v>
      </c>
      <c r="W33" s="125"/>
      <c r="X33" s="49">
        <f>V33</f>
        <v>0</v>
      </c>
      <c r="Y33" s="125"/>
      <c r="Z33" s="49">
        <v>0</v>
      </c>
      <c r="AA33" s="125"/>
      <c r="AB33" s="49">
        <v>0</v>
      </c>
      <c r="AC33" s="125"/>
      <c r="AD33" s="49">
        <f>ROUND(SUM(X33:AB33),5)</f>
        <v>0</v>
      </c>
      <c r="AE33" s="125"/>
      <c r="AF33" s="49">
        <f>ROUND(T33+AD33,5)</f>
        <v>0</v>
      </c>
      <c r="AG33" s="125"/>
      <c r="AH33" s="49">
        <v>56.35</v>
      </c>
      <c r="AI33" s="125"/>
      <c r="AJ33" s="49">
        <f>ROUND(SUM(L33:N33)+SUM(AF33:AH33),5)</f>
        <v>56.35</v>
      </c>
    </row>
    <row r="34" spans="1:36" x14ac:dyDescent="0.25">
      <c r="A34" s="20"/>
      <c r="B34" s="20"/>
      <c r="C34" s="20"/>
      <c r="D34" s="20"/>
      <c r="E34" s="20" t="s">
        <v>50</v>
      </c>
      <c r="F34" s="20"/>
      <c r="G34" s="20"/>
      <c r="H34" s="49">
        <v>5149.3100000000004</v>
      </c>
      <c r="I34" s="125"/>
      <c r="J34" s="49">
        <v>18243.63</v>
      </c>
      <c r="K34" s="125"/>
      <c r="L34" s="49">
        <f>ROUND(SUM(H34:J34),5)</f>
        <v>23392.94</v>
      </c>
      <c r="M34" s="125"/>
      <c r="N34" s="49">
        <v>54864.73</v>
      </c>
      <c r="O34" s="125"/>
      <c r="P34" s="49">
        <v>0</v>
      </c>
      <c r="Q34" s="125"/>
      <c r="R34" s="49">
        <v>15852.4</v>
      </c>
      <c r="S34" s="125"/>
      <c r="T34" s="49">
        <f>ROUND(SUM(P34:R34),5)</f>
        <v>15852.4</v>
      </c>
      <c r="U34" s="125"/>
      <c r="V34" s="49">
        <v>32909.519999999997</v>
      </c>
      <c r="W34" s="125"/>
      <c r="X34" s="49">
        <f>V34</f>
        <v>32909.519999999997</v>
      </c>
      <c r="Y34" s="125"/>
      <c r="Z34" s="49">
        <v>9628.06</v>
      </c>
      <c r="AA34" s="125"/>
      <c r="AB34" s="49">
        <v>7628.84</v>
      </c>
      <c r="AC34" s="125"/>
      <c r="AD34" s="49">
        <f>ROUND(SUM(X34:AB34),5)</f>
        <v>50166.42</v>
      </c>
      <c r="AE34" s="125"/>
      <c r="AF34" s="49">
        <f>ROUND(T34+AD34,5)</f>
        <v>66018.820000000007</v>
      </c>
      <c r="AG34" s="125"/>
      <c r="AH34" s="49">
        <v>34976.839999999997</v>
      </c>
      <c r="AI34" s="125"/>
      <c r="AJ34" s="49">
        <f>ROUND(SUM(L34:N34)+SUM(AF34:AH34),5)</f>
        <v>179253.33</v>
      </c>
    </row>
    <row r="35" spans="1:36" x14ac:dyDescent="0.25">
      <c r="A35" s="20"/>
      <c r="B35" s="20"/>
      <c r="C35" s="20"/>
      <c r="D35" s="20"/>
      <c r="E35" s="20" t="s">
        <v>51</v>
      </c>
      <c r="F35" s="20"/>
      <c r="G35" s="20"/>
      <c r="H35" s="49">
        <v>0</v>
      </c>
      <c r="I35" s="125"/>
      <c r="J35" s="49">
        <v>8116.25</v>
      </c>
      <c r="K35" s="125"/>
      <c r="L35" s="49">
        <f>ROUND(SUM(H35:J35),5)</f>
        <v>8116.25</v>
      </c>
      <c r="M35" s="125"/>
      <c r="N35" s="49">
        <v>0</v>
      </c>
      <c r="O35" s="125"/>
      <c r="P35" s="49">
        <v>0</v>
      </c>
      <c r="Q35" s="125"/>
      <c r="R35" s="49">
        <v>0</v>
      </c>
      <c r="S35" s="125"/>
      <c r="T35" s="49">
        <f>ROUND(SUM(P35:R35),5)</f>
        <v>0</v>
      </c>
      <c r="U35" s="125"/>
      <c r="V35" s="49">
        <v>0</v>
      </c>
      <c r="W35" s="125"/>
      <c r="X35" s="49">
        <f>V35</f>
        <v>0</v>
      </c>
      <c r="Y35" s="125"/>
      <c r="Z35" s="49">
        <v>0</v>
      </c>
      <c r="AA35" s="125"/>
      <c r="AB35" s="49">
        <v>0</v>
      </c>
      <c r="AC35" s="125"/>
      <c r="AD35" s="49">
        <f>ROUND(SUM(X35:AB35),5)</f>
        <v>0</v>
      </c>
      <c r="AE35" s="125"/>
      <c r="AF35" s="49">
        <f>ROUND(T35+AD35,5)</f>
        <v>0</v>
      </c>
      <c r="AG35" s="125"/>
      <c r="AH35" s="49">
        <v>0</v>
      </c>
      <c r="AI35" s="125"/>
      <c r="AJ35" s="49">
        <f>ROUND(SUM(L35:N35)+SUM(AF35:AH35),5)</f>
        <v>8116.25</v>
      </c>
    </row>
    <row r="36" spans="1:36" x14ac:dyDescent="0.25">
      <c r="A36" s="20"/>
      <c r="B36" s="20"/>
      <c r="C36" s="20"/>
      <c r="D36" s="20"/>
      <c r="E36" s="20" t="s">
        <v>52</v>
      </c>
      <c r="F36" s="20"/>
      <c r="G36" s="20"/>
      <c r="H36" s="49">
        <v>0</v>
      </c>
      <c r="I36" s="125"/>
      <c r="J36" s="49">
        <v>1246.75</v>
      </c>
      <c r="K36" s="125"/>
      <c r="L36" s="49">
        <f>ROUND(SUM(H36:J36),5)</f>
        <v>1246.75</v>
      </c>
      <c r="M36" s="125"/>
      <c r="N36" s="49">
        <v>361.67</v>
      </c>
      <c r="O36" s="125"/>
      <c r="P36" s="49">
        <v>0</v>
      </c>
      <c r="Q36" s="125"/>
      <c r="R36" s="49">
        <v>0</v>
      </c>
      <c r="S36" s="125"/>
      <c r="T36" s="49">
        <f>ROUND(SUM(P36:R36),5)</f>
        <v>0</v>
      </c>
      <c r="U36" s="125"/>
      <c r="V36" s="49">
        <v>0</v>
      </c>
      <c r="W36" s="125"/>
      <c r="X36" s="49">
        <f>V36</f>
        <v>0</v>
      </c>
      <c r="Y36" s="125"/>
      <c r="Z36" s="49">
        <v>0</v>
      </c>
      <c r="AA36" s="125"/>
      <c r="AB36" s="49">
        <v>54.97</v>
      </c>
      <c r="AC36" s="125"/>
      <c r="AD36" s="49">
        <f>ROUND(SUM(X36:AB36),5)</f>
        <v>54.97</v>
      </c>
      <c r="AE36" s="125"/>
      <c r="AF36" s="49">
        <f>ROUND(T36+AD36,5)</f>
        <v>54.97</v>
      </c>
      <c r="AG36" s="125"/>
      <c r="AH36" s="49">
        <v>0</v>
      </c>
      <c r="AI36" s="125"/>
      <c r="AJ36" s="49">
        <f>ROUND(SUM(L36:N36)+SUM(AF36:AH36),5)</f>
        <v>1663.39</v>
      </c>
    </row>
    <row r="37" spans="1:36" x14ac:dyDescent="0.25">
      <c r="A37" s="20"/>
      <c r="B37" s="20"/>
      <c r="C37" s="20"/>
      <c r="D37" s="20"/>
      <c r="E37" s="20" t="s">
        <v>53</v>
      </c>
      <c r="F37" s="20"/>
      <c r="G37" s="20"/>
      <c r="H37" s="49">
        <v>3.83</v>
      </c>
      <c r="I37" s="125"/>
      <c r="J37" s="49">
        <v>14.03</v>
      </c>
      <c r="K37" s="125"/>
      <c r="L37" s="49">
        <f>ROUND(SUM(H37:J37),5)</f>
        <v>17.86</v>
      </c>
      <c r="M37" s="125"/>
      <c r="N37" s="49">
        <v>40.840000000000003</v>
      </c>
      <c r="O37" s="125"/>
      <c r="P37" s="49">
        <v>0</v>
      </c>
      <c r="Q37" s="125"/>
      <c r="R37" s="49">
        <v>17.87</v>
      </c>
      <c r="S37" s="125"/>
      <c r="T37" s="49">
        <f>ROUND(SUM(P37:R37),5)</f>
        <v>17.87</v>
      </c>
      <c r="U37" s="125"/>
      <c r="V37" s="49">
        <v>33.18</v>
      </c>
      <c r="W37" s="125"/>
      <c r="X37" s="49">
        <f>V37</f>
        <v>33.18</v>
      </c>
      <c r="Y37" s="125"/>
      <c r="Z37" s="49">
        <v>5.1100000000000003</v>
      </c>
      <c r="AA37" s="125"/>
      <c r="AB37" s="49">
        <v>7.66</v>
      </c>
      <c r="AC37" s="125"/>
      <c r="AD37" s="49">
        <f>ROUND(SUM(X37:AB37),5)</f>
        <v>45.95</v>
      </c>
      <c r="AE37" s="125"/>
      <c r="AF37" s="49">
        <f>ROUND(T37+AD37,5)</f>
        <v>63.82</v>
      </c>
      <c r="AG37" s="125"/>
      <c r="AH37" s="49">
        <v>0</v>
      </c>
      <c r="AI37" s="125"/>
      <c r="AJ37" s="49">
        <f>ROUND(SUM(L37:N37)+SUM(AF37:AH37),5)</f>
        <v>122.52</v>
      </c>
    </row>
    <row r="38" spans="1:36" x14ac:dyDescent="0.25">
      <c r="A38" s="20"/>
      <c r="B38" s="20"/>
      <c r="C38" s="20"/>
      <c r="D38" s="20"/>
      <c r="E38" s="20" t="s">
        <v>54</v>
      </c>
      <c r="F38" s="20"/>
      <c r="G38" s="20"/>
      <c r="H38" s="49">
        <v>256.14999999999998</v>
      </c>
      <c r="I38" s="125"/>
      <c r="J38" s="49">
        <v>293.02</v>
      </c>
      <c r="K38" s="125"/>
      <c r="L38" s="49">
        <f>ROUND(SUM(H38:J38),5)</f>
        <v>549.16999999999996</v>
      </c>
      <c r="M38" s="125"/>
      <c r="N38" s="49">
        <v>1097.77</v>
      </c>
      <c r="O38" s="125"/>
      <c r="P38" s="49">
        <v>0</v>
      </c>
      <c r="Q38" s="125"/>
      <c r="R38" s="49">
        <v>312.83999999999997</v>
      </c>
      <c r="S38" s="125"/>
      <c r="T38" s="49">
        <f>ROUND(SUM(P38:R38),5)</f>
        <v>312.83999999999997</v>
      </c>
      <c r="U38" s="125"/>
      <c r="V38" s="49">
        <v>352.27</v>
      </c>
      <c r="W38" s="125"/>
      <c r="X38" s="49">
        <f>V38</f>
        <v>352.27</v>
      </c>
      <c r="Y38" s="125"/>
      <c r="Z38" s="49">
        <v>35.68</v>
      </c>
      <c r="AA38" s="125"/>
      <c r="AB38" s="49">
        <v>242.07</v>
      </c>
      <c r="AC38" s="125"/>
      <c r="AD38" s="49">
        <f>ROUND(SUM(X38:AB38),5)</f>
        <v>630.02</v>
      </c>
      <c r="AE38" s="125"/>
      <c r="AF38" s="49">
        <f>ROUND(T38+AD38,5)</f>
        <v>942.86</v>
      </c>
      <c r="AG38" s="125"/>
      <c r="AH38" s="49">
        <v>0</v>
      </c>
      <c r="AI38" s="125"/>
      <c r="AJ38" s="49">
        <f>ROUND(SUM(L38:N38)+SUM(AF38:AH38),5)</f>
        <v>2589.8000000000002</v>
      </c>
    </row>
    <row r="39" spans="1:36" x14ac:dyDescent="0.25">
      <c r="A39" s="20"/>
      <c r="B39" s="20"/>
      <c r="C39" s="20"/>
      <c r="D39" s="20"/>
      <c r="E39" s="20" t="s">
        <v>55</v>
      </c>
      <c r="F39" s="20"/>
      <c r="G39" s="20"/>
      <c r="H39" s="49">
        <v>76.09</v>
      </c>
      <c r="I39" s="125"/>
      <c r="J39" s="49">
        <v>303.23</v>
      </c>
      <c r="K39" s="125"/>
      <c r="L39" s="49">
        <f>ROUND(SUM(H39:J39),5)</f>
        <v>379.32</v>
      </c>
      <c r="M39" s="125"/>
      <c r="N39" s="49">
        <v>778.87</v>
      </c>
      <c r="O39" s="125"/>
      <c r="P39" s="49">
        <v>0</v>
      </c>
      <c r="Q39" s="125"/>
      <c r="R39" s="49">
        <v>318.13</v>
      </c>
      <c r="S39" s="125"/>
      <c r="T39" s="49">
        <f>ROUND(SUM(P39:R39),5)</f>
        <v>318.13</v>
      </c>
      <c r="U39" s="125"/>
      <c r="V39" s="49">
        <v>518.86</v>
      </c>
      <c r="W39" s="125"/>
      <c r="X39" s="49">
        <f>V39</f>
        <v>518.86</v>
      </c>
      <c r="Y39" s="125"/>
      <c r="Z39" s="49">
        <v>91.84</v>
      </c>
      <c r="AA39" s="125"/>
      <c r="AB39" s="49">
        <v>104.68</v>
      </c>
      <c r="AC39" s="125"/>
      <c r="AD39" s="49">
        <f>ROUND(SUM(X39:AB39),5)</f>
        <v>715.38</v>
      </c>
      <c r="AE39" s="125"/>
      <c r="AF39" s="49">
        <f>ROUND(T39+AD39,5)</f>
        <v>1033.51</v>
      </c>
      <c r="AG39" s="125"/>
      <c r="AH39" s="49">
        <v>468.83</v>
      </c>
      <c r="AI39" s="125"/>
      <c r="AJ39" s="49">
        <f>ROUND(SUM(L39:N39)+SUM(AF39:AH39),5)</f>
        <v>2660.53</v>
      </c>
    </row>
    <row r="40" spans="1:36" x14ac:dyDescent="0.25">
      <c r="A40" s="20"/>
      <c r="B40" s="20"/>
      <c r="C40" s="20"/>
      <c r="D40" s="20"/>
      <c r="E40" s="20" t="s">
        <v>56</v>
      </c>
      <c r="F40" s="20"/>
      <c r="G40" s="20"/>
      <c r="H40" s="49">
        <v>6.56</v>
      </c>
      <c r="I40" s="125"/>
      <c r="J40" s="49">
        <v>63.62</v>
      </c>
      <c r="K40" s="125"/>
      <c r="L40" s="49">
        <f>ROUND(SUM(H40:J40),5)</f>
        <v>70.180000000000007</v>
      </c>
      <c r="M40" s="125"/>
      <c r="N40" s="49">
        <v>3643.43</v>
      </c>
      <c r="O40" s="125"/>
      <c r="P40" s="49">
        <v>0</v>
      </c>
      <c r="Q40" s="125"/>
      <c r="R40" s="49">
        <v>28.32</v>
      </c>
      <c r="S40" s="125"/>
      <c r="T40" s="49">
        <f>ROUND(SUM(P40:R40),5)</f>
        <v>28.32</v>
      </c>
      <c r="U40" s="125"/>
      <c r="V40" s="49">
        <v>47.53</v>
      </c>
      <c r="W40" s="125"/>
      <c r="X40" s="49">
        <f>V40</f>
        <v>47.53</v>
      </c>
      <c r="Y40" s="125"/>
      <c r="Z40" s="49">
        <v>8.3699999999999992</v>
      </c>
      <c r="AA40" s="125"/>
      <c r="AB40" s="49">
        <v>9.56</v>
      </c>
      <c r="AC40" s="125"/>
      <c r="AD40" s="49">
        <f>ROUND(SUM(X40:AB40),5)</f>
        <v>65.459999999999994</v>
      </c>
      <c r="AE40" s="125"/>
      <c r="AF40" s="49">
        <f>ROUND(T40+AD40,5)</f>
        <v>93.78</v>
      </c>
      <c r="AG40" s="125"/>
      <c r="AH40" s="49">
        <v>0</v>
      </c>
      <c r="AI40" s="125"/>
      <c r="AJ40" s="49">
        <f>ROUND(SUM(L40:N40)+SUM(AF40:AH40),5)</f>
        <v>3807.39</v>
      </c>
    </row>
    <row r="41" spans="1:36" x14ac:dyDescent="0.25">
      <c r="A41" s="20"/>
      <c r="B41" s="20"/>
      <c r="C41" s="20"/>
      <c r="D41" s="20"/>
      <c r="E41" s="20" t="s">
        <v>57</v>
      </c>
      <c r="F41" s="20"/>
      <c r="G41" s="20"/>
      <c r="H41" s="49">
        <v>289.31</v>
      </c>
      <c r="I41" s="125"/>
      <c r="J41" s="49">
        <v>1683.29</v>
      </c>
      <c r="K41" s="125"/>
      <c r="L41" s="49">
        <f>ROUND(SUM(H41:J41),5)</f>
        <v>1972.6</v>
      </c>
      <c r="M41" s="125"/>
      <c r="N41" s="49">
        <v>2696.52</v>
      </c>
      <c r="O41" s="125"/>
      <c r="P41" s="49">
        <v>0</v>
      </c>
      <c r="Q41" s="125"/>
      <c r="R41" s="49">
        <v>1186.6600000000001</v>
      </c>
      <c r="S41" s="125"/>
      <c r="T41" s="49">
        <f>ROUND(SUM(P41:R41),5)</f>
        <v>1186.6600000000001</v>
      </c>
      <c r="U41" s="125"/>
      <c r="V41" s="49">
        <v>1678.46</v>
      </c>
      <c r="W41" s="125"/>
      <c r="X41" s="49">
        <f>V41</f>
        <v>1678.46</v>
      </c>
      <c r="Y41" s="125"/>
      <c r="Z41" s="49">
        <v>153.43</v>
      </c>
      <c r="AA41" s="125"/>
      <c r="AB41" s="49">
        <v>386.03</v>
      </c>
      <c r="AC41" s="125"/>
      <c r="AD41" s="49">
        <f>ROUND(SUM(X41:AB41),5)</f>
        <v>2217.92</v>
      </c>
      <c r="AE41" s="125"/>
      <c r="AF41" s="49">
        <f>ROUND(T41+AD41,5)</f>
        <v>3404.58</v>
      </c>
      <c r="AG41" s="125"/>
      <c r="AH41" s="49">
        <v>1919.31</v>
      </c>
      <c r="AI41" s="125"/>
      <c r="AJ41" s="49">
        <f>ROUND(SUM(L41:N41)+SUM(AF41:AH41),5)</f>
        <v>9993.01</v>
      </c>
    </row>
    <row r="42" spans="1:36" x14ac:dyDescent="0.25">
      <c r="A42" s="20"/>
      <c r="B42" s="20"/>
      <c r="C42" s="20"/>
      <c r="D42" s="20"/>
      <c r="E42" s="20" t="s">
        <v>58</v>
      </c>
      <c r="F42" s="20"/>
      <c r="G42" s="20"/>
      <c r="H42" s="49">
        <v>65.739999999999995</v>
      </c>
      <c r="I42" s="125"/>
      <c r="J42" s="49">
        <v>237.67</v>
      </c>
      <c r="K42" s="125"/>
      <c r="L42" s="49">
        <f>ROUND(SUM(H42:J42),5)</f>
        <v>303.41000000000003</v>
      </c>
      <c r="M42" s="125"/>
      <c r="N42" s="49">
        <v>635.30999999999995</v>
      </c>
      <c r="O42" s="125"/>
      <c r="P42" s="49">
        <v>0</v>
      </c>
      <c r="Q42" s="125"/>
      <c r="R42" s="49">
        <v>258.37</v>
      </c>
      <c r="S42" s="125"/>
      <c r="T42" s="49">
        <f>ROUND(SUM(P42:R42),5)</f>
        <v>258.37</v>
      </c>
      <c r="U42" s="125"/>
      <c r="V42" s="49">
        <v>424.79</v>
      </c>
      <c r="W42" s="125"/>
      <c r="X42" s="49">
        <f>V42</f>
        <v>424.79</v>
      </c>
      <c r="Y42" s="125"/>
      <c r="Z42" s="49">
        <v>99.44</v>
      </c>
      <c r="AA42" s="125"/>
      <c r="AB42" s="49">
        <v>82.03</v>
      </c>
      <c r="AC42" s="125"/>
      <c r="AD42" s="49">
        <f>ROUND(SUM(X42:AB42),5)</f>
        <v>606.26</v>
      </c>
      <c r="AE42" s="125"/>
      <c r="AF42" s="49">
        <f>ROUND(T42+AD42,5)</f>
        <v>864.63</v>
      </c>
      <c r="AG42" s="125"/>
      <c r="AH42" s="49">
        <v>0</v>
      </c>
      <c r="AI42" s="125"/>
      <c r="AJ42" s="49">
        <f>ROUND(SUM(L42:N42)+SUM(AF42:AH42),5)</f>
        <v>1803.35</v>
      </c>
    </row>
    <row r="43" spans="1:36" x14ac:dyDescent="0.25">
      <c r="A43" s="20"/>
      <c r="B43" s="20"/>
      <c r="C43" s="20"/>
      <c r="D43" s="20"/>
      <c r="E43" s="20" t="s">
        <v>59</v>
      </c>
      <c r="F43" s="20"/>
      <c r="G43" s="20"/>
      <c r="H43" s="49">
        <v>21.4</v>
      </c>
      <c r="I43" s="125"/>
      <c r="J43" s="49">
        <v>82.17</v>
      </c>
      <c r="K43" s="125"/>
      <c r="L43" s="49">
        <f>ROUND(SUM(H43:J43),5)</f>
        <v>103.57</v>
      </c>
      <c r="M43" s="125"/>
      <c r="N43" s="49">
        <v>3822.38</v>
      </c>
      <c r="O43" s="125"/>
      <c r="P43" s="49">
        <v>0</v>
      </c>
      <c r="Q43" s="125"/>
      <c r="R43" s="49">
        <v>77.36</v>
      </c>
      <c r="S43" s="125"/>
      <c r="T43" s="49">
        <f>ROUND(SUM(P43:R43),5)</f>
        <v>77.36</v>
      </c>
      <c r="U43" s="125"/>
      <c r="V43" s="49">
        <v>108.37</v>
      </c>
      <c r="W43" s="125"/>
      <c r="X43" s="49">
        <f>V43</f>
        <v>108.37</v>
      </c>
      <c r="Y43" s="125"/>
      <c r="Z43" s="49">
        <v>19.07</v>
      </c>
      <c r="AA43" s="125"/>
      <c r="AB43" s="49">
        <v>23.28</v>
      </c>
      <c r="AC43" s="125"/>
      <c r="AD43" s="49">
        <f>ROUND(SUM(X43:AB43),5)</f>
        <v>150.72</v>
      </c>
      <c r="AE43" s="125"/>
      <c r="AF43" s="49">
        <f>ROUND(T43+AD43,5)</f>
        <v>228.08</v>
      </c>
      <c r="AG43" s="125"/>
      <c r="AH43" s="49">
        <v>0</v>
      </c>
      <c r="AI43" s="125"/>
      <c r="AJ43" s="49">
        <f>ROUND(SUM(L43:N43)+SUM(AF43:AH43),5)</f>
        <v>4154.03</v>
      </c>
    </row>
    <row r="44" spans="1:36" x14ac:dyDescent="0.25">
      <c r="A44" s="20"/>
      <c r="B44" s="20"/>
      <c r="C44" s="20"/>
      <c r="D44" s="20"/>
      <c r="E44" s="20" t="s">
        <v>60</v>
      </c>
      <c r="F44" s="20"/>
      <c r="G44" s="20"/>
      <c r="H44" s="49">
        <v>7831.91</v>
      </c>
      <c r="I44" s="125"/>
      <c r="J44" s="49">
        <v>298.63</v>
      </c>
      <c r="K44" s="125"/>
      <c r="L44" s="49">
        <f>ROUND(SUM(H44:J44),5)</f>
        <v>8130.54</v>
      </c>
      <c r="M44" s="125"/>
      <c r="N44" s="49">
        <v>1195.0899999999999</v>
      </c>
      <c r="O44" s="125"/>
      <c r="P44" s="49">
        <v>0</v>
      </c>
      <c r="Q44" s="125"/>
      <c r="R44" s="49">
        <v>946.91</v>
      </c>
      <c r="S44" s="125"/>
      <c r="T44" s="49">
        <f>ROUND(SUM(P44:R44),5)</f>
        <v>946.91</v>
      </c>
      <c r="U44" s="125"/>
      <c r="V44" s="49">
        <v>1.44</v>
      </c>
      <c r="W44" s="125"/>
      <c r="X44" s="49">
        <f>V44</f>
        <v>1.44</v>
      </c>
      <c r="Y44" s="125"/>
      <c r="Z44" s="49">
        <v>179.73</v>
      </c>
      <c r="AA44" s="125"/>
      <c r="AB44" s="49">
        <v>501.47</v>
      </c>
      <c r="AC44" s="125"/>
      <c r="AD44" s="49">
        <f>ROUND(SUM(X44:AB44),5)</f>
        <v>682.64</v>
      </c>
      <c r="AE44" s="125"/>
      <c r="AF44" s="49">
        <f>ROUND(T44+AD44,5)</f>
        <v>1629.55</v>
      </c>
      <c r="AG44" s="125"/>
      <c r="AH44" s="49">
        <v>0</v>
      </c>
      <c r="AI44" s="125"/>
      <c r="AJ44" s="49">
        <f>ROUND(SUM(L44:N44)+SUM(AF44:AH44),5)</f>
        <v>10955.18</v>
      </c>
    </row>
    <row r="45" spans="1:36" x14ac:dyDescent="0.25">
      <c r="A45" s="20"/>
      <c r="B45" s="20"/>
      <c r="C45" s="20"/>
      <c r="D45" s="20"/>
      <c r="E45" s="20" t="s">
        <v>61</v>
      </c>
      <c r="F45" s="20"/>
      <c r="G45" s="20"/>
      <c r="H45" s="49">
        <v>1780.29</v>
      </c>
      <c r="I45" s="125"/>
      <c r="J45" s="49">
        <v>402.59</v>
      </c>
      <c r="K45" s="125"/>
      <c r="L45" s="49">
        <f>ROUND(SUM(H45:J45),5)</f>
        <v>2182.88</v>
      </c>
      <c r="M45" s="125"/>
      <c r="N45" s="49">
        <v>819.28</v>
      </c>
      <c r="O45" s="125"/>
      <c r="P45" s="49">
        <v>0</v>
      </c>
      <c r="Q45" s="125"/>
      <c r="R45" s="49">
        <v>360.25</v>
      </c>
      <c r="S45" s="125"/>
      <c r="T45" s="49">
        <f>ROUND(SUM(P45:R45),5)</f>
        <v>360.25</v>
      </c>
      <c r="U45" s="125"/>
      <c r="V45" s="49">
        <v>1409.27</v>
      </c>
      <c r="W45" s="125"/>
      <c r="X45" s="49">
        <f>V45</f>
        <v>1409.27</v>
      </c>
      <c r="Y45" s="125"/>
      <c r="Z45" s="49">
        <v>242.21</v>
      </c>
      <c r="AA45" s="125"/>
      <c r="AB45" s="49">
        <v>63.68</v>
      </c>
      <c r="AC45" s="125"/>
      <c r="AD45" s="49">
        <f>ROUND(SUM(X45:AB45),5)</f>
        <v>1715.16</v>
      </c>
      <c r="AE45" s="125"/>
      <c r="AF45" s="49">
        <f>ROUND(T45+AD45,5)</f>
        <v>2075.41</v>
      </c>
      <c r="AG45" s="125"/>
      <c r="AH45" s="49">
        <v>0</v>
      </c>
      <c r="AI45" s="125"/>
      <c r="AJ45" s="49">
        <f>ROUND(SUM(L45:N45)+SUM(AF45:AH45),5)</f>
        <v>5077.57</v>
      </c>
    </row>
    <row r="46" spans="1:36" x14ac:dyDescent="0.25">
      <c r="A46" s="20"/>
      <c r="B46" s="20"/>
      <c r="C46" s="20"/>
      <c r="D46" s="20"/>
      <c r="E46" s="20" t="s">
        <v>62</v>
      </c>
      <c r="F46" s="20"/>
      <c r="G46" s="20"/>
      <c r="H46" s="49">
        <v>103.09</v>
      </c>
      <c r="I46" s="125"/>
      <c r="J46" s="49">
        <v>440.68</v>
      </c>
      <c r="K46" s="125"/>
      <c r="L46" s="49">
        <f>ROUND(SUM(H46:J46),5)</f>
        <v>543.77</v>
      </c>
      <c r="M46" s="125"/>
      <c r="N46" s="49">
        <v>7954.87</v>
      </c>
      <c r="O46" s="125"/>
      <c r="P46" s="49">
        <v>0</v>
      </c>
      <c r="Q46" s="125"/>
      <c r="R46" s="49">
        <v>531.95000000000005</v>
      </c>
      <c r="S46" s="125"/>
      <c r="T46" s="49">
        <f>ROUND(SUM(P46:R46),5)</f>
        <v>531.95000000000005</v>
      </c>
      <c r="U46" s="125"/>
      <c r="V46" s="49">
        <v>867.23</v>
      </c>
      <c r="W46" s="125"/>
      <c r="X46" s="49">
        <f>V46</f>
        <v>867.23</v>
      </c>
      <c r="Y46" s="125"/>
      <c r="Z46" s="49">
        <v>97.75</v>
      </c>
      <c r="AA46" s="125"/>
      <c r="AB46" s="49">
        <v>165.32</v>
      </c>
      <c r="AC46" s="125"/>
      <c r="AD46" s="49">
        <f>ROUND(SUM(X46:AB46),5)</f>
        <v>1130.3</v>
      </c>
      <c r="AE46" s="125"/>
      <c r="AF46" s="49">
        <f>ROUND(T46+AD46,5)</f>
        <v>1662.25</v>
      </c>
      <c r="AG46" s="125"/>
      <c r="AH46" s="49">
        <v>0</v>
      </c>
      <c r="AI46" s="125"/>
      <c r="AJ46" s="49">
        <f>ROUND(SUM(L46:N46)+SUM(AF46:AH46),5)</f>
        <v>10160.89</v>
      </c>
    </row>
    <row r="47" spans="1:36" ht="15.75" thickBot="1" x14ac:dyDescent="0.3">
      <c r="A47" s="20"/>
      <c r="B47" s="20"/>
      <c r="C47" s="20"/>
      <c r="D47" s="20"/>
      <c r="E47" s="20" t="s">
        <v>63</v>
      </c>
      <c r="F47" s="20"/>
      <c r="G47" s="20"/>
      <c r="H47" s="22">
        <v>1669.11</v>
      </c>
      <c r="I47" s="125"/>
      <c r="J47" s="22">
        <v>16851.45</v>
      </c>
      <c r="K47" s="125"/>
      <c r="L47" s="22">
        <f>ROUND(SUM(H47:J47),5)</f>
        <v>18520.560000000001</v>
      </c>
      <c r="M47" s="125"/>
      <c r="N47" s="22">
        <v>7542.31</v>
      </c>
      <c r="O47" s="125"/>
      <c r="P47" s="22">
        <v>0</v>
      </c>
      <c r="Q47" s="125"/>
      <c r="R47" s="22">
        <v>5149.8599999999997</v>
      </c>
      <c r="S47" s="125"/>
      <c r="T47" s="22">
        <f>ROUND(SUM(P47:R47),5)</f>
        <v>5149.8599999999997</v>
      </c>
      <c r="U47" s="125"/>
      <c r="V47" s="22">
        <v>5081.67</v>
      </c>
      <c r="W47" s="125"/>
      <c r="X47" s="22">
        <f>V47</f>
        <v>5081.67</v>
      </c>
      <c r="Y47" s="125"/>
      <c r="Z47" s="22">
        <v>919.22</v>
      </c>
      <c r="AA47" s="125"/>
      <c r="AB47" s="22">
        <v>240.05</v>
      </c>
      <c r="AC47" s="125"/>
      <c r="AD47" s="22">
        <f>ROUND(SUM(X47:AB47),5)</f>
        <v>6240.94</v>
      </c>
      <c r="AE47" s="125"/>
      <c r="AF47" s="22">
        <f>ROUND(T47+AD47,5)</f>
        <v>11390.8</v>
      </c>
      <c r="AG47" s="125"/>
      <c r="AH47" s="22">
        <v>0</v>
      </c>
      <c r="AI47" s="125"/>
      <c r="AJ47" s="22">
        <f>ROUND(SUM(L47:N47)+SUM(AF47:AH47),5)</f>
        <v>37453.67</v>
      </c>
    </row>
    <row r="48" spans="1:36" s="133" customFormat="1" ht="15.75" thickBot="1" x14ac:dyDescent="0.3">
      <c r="A48" s="130"/>
      <c r="B48" s="130"/>
      <c r="C48" s="130"/>
      <c r="D48" s="130" t="s">
        <v>64</v>
      </c>
      <c r="E48" s="130"/>
      <c r="F48" s="130"/>
      <c r="G48" s="130"/>
      <c r="H48" s="134">
        <f>ROUND(SUM(H32:H47),5)</f>
        <v>17252.79</v>
      </c>
      <c r="I48" s="132"/>
      <c r="J48" s="134">
        <f>ROUND(SUM(J32:J47),5)</f>
        <v>48277.01</v>
      </c>
      <c r="K48" s="132"/>
      <c r="L48" s="134">
        <f>ROUND(SUM(H48:J48),5)</f>
        <v>65529.8</v>
      </c>
      <c r="M48" s="132"/>
      <c r="N48" s="134">
        <f>ROUND(SUM(N32:N47),5)</f>
        <v>85453.07</v>
      </c>
      <c r="O48" s="132"/>
      <c r="P48" s="134">
        <f>ROUND(SUM(P32:P47),5)</f>
        <v>0</v>
      </c>
      <c r="Q48" s="132"/>
      <c r="R48" s="134">
        <f>ROUND(SUM(R32:R47),5)</f>
        <v>25040.92</v>
      </c>
      <c r="S48" s="132"/>
      <c r="T48" s="134">
        <f>ROUND(SUM(P48:R48),5)</f>
        <v>25040.92</v>
      </c>
      <c r="U48" s="132"/>
      <c r="V48" s="134">
        <f>ROUND(SUM(V32:V47),5)</f>
        <v>43432.59</v>
      </c>
      <c r="W48" s="132"/>
      <c r="X48" s="134">
        <f>V48</f>
        <v>43432.59</v>
      </c>
      <c r="Y48" s="132"/>
      <c r="Z48" s="134">
        <f>ROUND(SUM(Z32:Z47),5)</f>
        <v>11479.91</v>
      </c>
      <c r="AA48" s="132"/>
      <c r="AB48" s="134">
        <f>ROUND(SUM(AB32:AB47),5)</f>
        <v>9509.64</v>
      </c>
      <c r="AC48" s="132"/>
      <c r="AD48" s="134">
        <f>ROUND(SUM(X48:AB48),5)</f>
        <v>64422.14</v>
      </c>
      <c r="AE48" s="132"/>
      <c r="AF48" s="134">
        <f>ROUND(T48+AD48,5)</f>
        <v>89463.06</v>
      </c>
      <c r="AG48" s="132"/>
      <c r="AH48" s="134">
        <f>ROUND(SUM(AH32:AH47),5)</f>
        <v>37421.33</v>
      </c>
      <c r="AI48" s="132"/>
      <c r="AJ48" s="134">
        <f>ROUND(SUM(L48:N48)+SUM(AF48:AH48),5)</f>
        <v>277867.26</v>
      </c>
    </row>
    <row r="49" spans="1:36" ht="15.75" thickBot="1" x14ac:dyDescent="0.3">
      <c r="A49" s="20"/>
      <c r="B49" s="20" t="s">
        <v>81</v>
      </c>
      <c r="C49" s="20"/>
      <c r="D49" s="20"/>
      <c r="E49" s="20"/>
      <c r="F49" s="20"/>
      <c r="G49" s="20"/>
      <c r="H49" s="116">
        <f>ROUND(H6+H31-H48,5)</f>
        <v>-16895.75</v>
      </c>
      <c r="I49" s="125"/>
      <c r="J49" s="116">
        <f>ROUND(J6+J31-J48,5)</f>
        <v>-33958.46</v>
      </c>
      <c r="K49" s="125"/>
      <c r="L49" s="116">
        <f>ROUND(SUM(H49:J49),5)</f>
        <v>-50854.21</v>
      </c>
      <c r="M49" s="125"/>
      <c r="N49" s="116">
        <f>ROUND(N6+N31-N48,5)</f>
        <v>81811.03</v>
      </c>
      <c r="O49" s="125"/>
      <c r="P49" s="116">
        <f>ROUND(P6+P31-P48,5)</f>
        <v>991.49</v>
      </c>
      <c r="Q49" s="125"/>
      <c r="R49" s="116">
        <f>ROUND(R6+R31-R48,5)</f>
        <v>-25040.92</v>
      </c>
      <c r="S49" s="125"/>
      <c r="T49" s="116">
        <f>ROUND(SUM(P49:R49),5)</f>
        <v>-24049.43</v>
      </c>
      <c r="U49" s="125"/>
      <c r="V49" s="116">
        <f>ROUND(V6+V31-V48,5)</f>
        <v>-32002.59</v>
      </c>
      <c r="W49" s="125"/>
      <c r="X49" s="116">
        <f>V49</f>
        <v>-32002.59</v>
      </c>
      <c r="Y49" s="125"/>
      <c r="Z49" s="116">
        <f>ROUND(Z6+Z31-Z48,5)</f>
        <v>-11479.91</v>
      </c>
      <c r="AA49" s="125"/>
      <c r="AB49" s="116">
        <f>ROUND(AB6+AB31-AB48,5)</f>
        <v>-4679.82</v>
      </c>
      <c r="AC49" s="125"/>
      <c r="AD49" s="116">
        <f>ROUND(SUM(X49:AB49),5)</f>
        <v>-48162.32</v>
      </c>
      <c r="AE49" s="125"/>
      <c r="AF49" s="116">
        <f>ROUND(T49+AD49,5)</f>
        <v>-72211.75</v>
      </c>
      <c r="AG49" s="125"/>
      <c r="AH49" s="116">
        <f>ROUND(AH6+AH31-AH48,5)</f>
        <v>-37421.33</v>
      </c>
      <c r="AI49" s="125"/>
      <c r="AJ49" s="116">
        <f>ROUND(SUM(L49:N49)+SUM(AF49:AH49),5)</f>
        <v>-78676.259999999995</v>
      </c>
    </row>
    <row r="50" spans="1:36" s="126" customFormat="1" ht="12" thickBot="1" x14ac:dyDescent="0.25">
      <c r="A50" s="20" t="s">
        <v>82</v>
      </c>
      <c r="B50" s="20"/>
      <c r="C50" s="20"/>
      <c r="D50" s="20"/>
      <c r="E50" s="20"/>
      <c r="F50" s="20"/>
      <c r="G50" s="20"/>
      <c r="H50" s="117">
        <f>H49</f>
        <v>-16895.75</v>
      </c>
      <c r="I50" s="20"/>
      <c r="J50" s="117">
        <f>J49</f>
        <v>-33958.46</v>
      </c>
      <c r="K50" s="20"/>
      <c r="L50" s="117">
        <f>ROUND(SUM(H50:J50),5)</f>
        <v>-50854.21</v>
      </c>
      <c r="M50" s="20"/>
      <c r="N50" s="117">
        <f>N49</f>
        <v>81811.03</v>
      </c>
      <c r="O50" s="20"/>
      <c r="P50" s="117">
        <f>P49</f>
        <v>991.49</v>
      </c>
      <c r="Q50" s="20"/>
      <c r="R50" s="117">
        <f>R49</f>
        <v>-25040.92</v>
      </c>
      <c r="S50" s="20"/>
      <c r="T50" s="117">
        <f>ROUND(SUM(P50:R50),5)</f>
        <v>-24049.43</v>
      </c>
      <c r="U50" s="20"/>
      <c r="V50" s="117">
        <f>V49</f>
        <v>-32002.59</v>
      </c>
      <c r="W50" s="20"/>
      <c r="X50" s="117">
        <f>V50</f>
        <v>-32002.59</v>
      </c>
      <c r="Y50" s="20"/>
      <c r="Z50" s="117">
        <f>Z49</f>
        <v>-11479.91</v>
      </c>
      <c r="AA50" s="20"/>
      <c r="AB50" s="117">
        <f>AB49</f>
        <v>-4679.82</v>
      </c>
      <c r="AC50" s="20"/>
      <c r="AD50" s="117">
        <f>ROUND(SUM(X50:AB50),5)</f>
        <v>-48162.32</v>
      </c>
      <c r="AE50" s="20"/>
      <c r="AF50" s="117">
        <f>ROUND(T50+AD50,5)</f>
        <v>-72211.75</v>
      </c>
      <c r="AG50" s="20"/>
      <c r="AH50" s="117">
        <f>AH49</f>
        <v>-37421.33</v>
      </c>
      <c r="AI50" s="20"/>
      <c r="AJ50" s="117">
        <f>ROUND(SUM(L50:N50)+SUM(AF50:AH50),5)</f>
        <v>-78676.259999999995</v>
      </c>
    </row>
    <row r="51" spans="1:36" ht="15.75" thickTop="1" x14ac:dyDescent="0.25"/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8" r:id="rId4" name="TextBox2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TextBox2"/>
      </mc:Fallback>
    </mc:AlternateContent>
    <mc:AlternateContent xmlns:mc="http://schemas.openxmlformats.org/markup-compatibility/2006">
      <mc:Choice Requires="x14">
        <control shapeId="4097" r:id="rId6" name="TextBox1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Text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37"/>
  <sheetViews>
    <sheetView workbookViewId="0">
      <selection activeCell="A36" sqref="A36:XFD36"/>
    </sheetView>
  </sheetViews>
  <sheetFormatPr defaultRowHeight="15" x14ac:dyDescent="0.25"/>
  <cols>
    <col min="1" max="5" width="3" style="1" customWidth="1"/>
    <col min="6" max="6" width="33.28515625" style="1" customWidth="1"/>
    <col min="7" max="7" width="23.5703125" style="2" bestFit="1" customWidth="1"/>
    <col min="8" max="8" width="2.28515625" style="2" customWidth="1"/>
    <col min="9" max="9" width="23.5703125" style="2" bestFit="1" customWidth="1"/>
    <col min="10" max="10" width="2.28515625" style="2" customWidth="1"/>
    <col min="11" max="11" width="26.85546875" style="2" bestFit="1" customWidth="1"/>
    <col min="12" max="12" width="2.28515625" style="2" customWidth="1"/>
    <col min="13" max="13" width="14.7109375" style="2" bestFit="1" customWidth="1"/>
    <col min="14" max="14" width="2.28515625" style="2" customWidth="1"/>
    <col min="15" max="15" width="17.28515625" style="2" bestFit="1" customWidth="1"/>
    <col min="16" max="16" width="2.28515625" style="2" customWidth="1"/>
    <col min="17" max="17" width="11.5703125" style="2" bestFit="1" customWidth="1"/>
  </cols>
  <sheetData>
    <row r="1" spans="1:17" ht="15.75" x14ac:dyDescent="0.25">
      <c r="A1" s="118" t="s">
        <v>83</v>
      </c>
      <c r="B1" s="20"/>
      <c r="C1" s="20"/>
      <c r="D1" s="20"/>
      <c r="E1" s="20"/>
      <c r="F1" s="20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 t="s">
        <v>117</v>
      </c>
    </row>
    <row r="2" spans="1:17" ht="18" x14ac:dyDescent="0.25">
      <c r="A2" s="121" t="s">
        <v>113</v>
      </c>
      <c r="B2" s="20"/>
      <c r="C2" s="20"/>
      <c r="D2" s="20"/>
      <c r="E2" s="20"/>
      <c r="F2" s="20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2">
        <v>44004</v>
      </c>
    </row>
    <row r="3" spans="1:17" x14ac:dyDescent="0.25">
      <c r="A3" s="123" t="s">
        <v>114</v>
      </c>
      <c r="B3" s="20"/>
      <c r="C3" s="20"/>
      <c r="D3" s="20"/>
      <c r="E3" s="20"/>
      <c r="F3" s="20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 t="s">
        <v>84</v>
      </c>
    </row>
    <row r="4" spans="1:17" s="8" customFormat="1" x14ac:dyDescent="0.25">
      <c r="A4" s="4"/>
      <c r="B4" s="4"/>
      <c r="C4" s="4"/>
      <c r="D4" s="4"/>
      <c r="E4" s="4"/>
      <c r="F4" s="4"/>
      <c r="G4" s="4" t="s">
        <v>104</v>
      </c>
      <c r="H4" s="124"/>
      <c r="I4" s="4" t="s">
        <v>105</v>
      </c>
      <c r="J4" s="124"/>
      <c r="K4" s="4" t="s">
        <v>89</v>
      </c>
      <c r="L4" s="124"/>
      <c r="M4" s="4" t="s">
        <v>106</v>
      </c>
      <c r="N4" s="124"/>
      <c r="O4" s="124"/>
      <c r="P4" s="124"/>
      <c r="Q4" s="124"/>
    </row>
    <row r="5" spans="1:17" s="8" customFormat="1" ht="15.75" thickBot="1" x14ac:dyDescent="0.3">
      <c r="A5" s="4"/>
      <c r="B5" s="4"/>
      <c r="C5" s="4"/>
      <c r="D5" s="4"/>
      <c r="E5" s="4"/>
      <c r="F5" s="4"/>
      <c r="G5" s="113" t="s">
        <v>98</v>
      </c>
      <c r="H5" s="124"/>
      <c r="I5" s="113" t="s">
        <v>98</v>
      </c>
      <c r="J5" s="124"/>
      <c r="K5" s="113" t="s">
        <v>99</v>
      </c>
      <c r="L5" s="124"/>
      <c r="M5" s="113" t="s">
        <v>99</v>
      </c>
      <c r="N5" s="124"/>
      <c r="O5" s="113" t="s">
        <v>102</v>
      </c>
      <c r="P5" s="124"/>
      <c r="Q5" s="113" t="s">
        <v>103</v>
      </c>
    </row>
    <row r="6" spans="1:17" ht="15.75" thickTop="1" x14ac:dyDescent="0.25">
      <c r="A6" s="20"/>
      <c r="B6" s="20" t="s">
        <v>22</v>
      </c>
      <c r="C6" s="20"/>
      <c r="D6" s="20"/>
      <c r="E6" s="20"/>
      <c r="F6" s="20"/>
      <c r="G6" s="49"/>
      <c r="H6" s="125"/>
      <c r="I6" s="49"/>
      <c r="J6" s="125"/>
      <c r="K6" s="49"/>
      <c r="L6" s="125"/>
      <c r="M6" s="49"/>
      <c r="N6" s="125"/>
      <c r="O6" s="49"/>
      <c r="P6" s="125"/>
      <c r="Q6" s="49"/>
    </row>
    <row r="7" spans="1:17" x14ac:dyDescent="0.25">
      <c r="A7" s="20"/>
      <c r="B7" s="20"/>
      <c r="C7" s="20"/>
      <c r="D7" s="20" t="s">
        <v>23</v>
      </c>
      <c r="E7" s="20"/>
      <c r="F7" s="20"/>
      <c r="G7" s="49"/>
      <c r="H7" s="125"/>
      <c r="I7" s="49"/>
      <c r="J7" s="125"/>
      <c r="K7" s="49"/>
      <c r="L7" s="125"/>
      <c r="M7" s="49"/>
      <c r="N7" s="125"/>
      <c r="O7" s="49"/>
      <c r="P7" s="125"/>
      <c r="Q7" s="49"/>
    </row>
    <row r="8" spans="1:17" x14ac:dyDescent="0.25">
      <c r="A8" s="20"/>
      <c r="B8" s="20"/>
      <c r="C8" s="20"/>
      <c r="D8" s="20"/>
      <c r="E8" s="20" t="s">
        <v>24</v>
      </c>
      <c r="F8" s="20"/>
      <c r="G8" s="49"/>
      <c r="H8" s="125"/>
      <c r="I8" s="49"/>
      <c r="J8" s="125"/>
      <c r="K8" s="49"/>
      <c r="L8" s="125"/>
      <c r="M8" s="49"/>
      <c r="N8" s="125"/>
      <c r="O8" s="49"/>
      <c r="P8" s="125"/>
      <c r="Q8" s="49"/>
    </row>
    <row r="9" spans="1:17" x14ac:dyDescent="0.25">
      <c r="A9" s="20"/>
      <c r="B9" s="20"/>
      <c r="C9" s="20"/>
      <c r="D9" s="20"/>
      <c r="E9" s="20"/>
      <c r="F9" s="20" t="s">
        <v>28</v>
      </c>
      <c r="G9" s="49">
        <v>0</v>
      </c>
      <c r="H9" s="125"/>
      <c r="I9" s="49">
        <v>0</v>
      </c>
      <c r="J9" s="125"/>
      <c r="K9" s="49">
        <f>ROUND(SUM(G9:I9),5)</f>
        <v>0</v>
      </c>
      <c r="L9" s="125"/>
      <c r="M9" s="49">
        <v>24150</v>
      </c>
      <c r="N9" s="125"/>
      <c r="O9" s="49">
        <f>ROUND(SUM(K9:M9),5)</f>
        <v>24150</v>
      </c>
      <c r="P9" s="125"/>
      <c r="Q9" s="49">
        <f>O9</f>
        <v>24150</v>
      </c>
    </row>
    <row r="10" spans="1:17" x14ac:dyDescent="0.25">
      <c r="A10" s="20"/>
      <c r="B10" s="20"/>
      <c r="C10" s="20"/>
      <c r="D10" s="20"/>
      <c r="E10" s="20"/>
      <c r="F10" s="20" t="s">
        <v>30</v>
      </c>
      <c r="G10" s="49">
        <v>0</v>
      </c>
      <c r="H10" s="125"/>
      <c r="I10" s="49">
        <v>0</v>
      </c>
      <c r="J10" s="125"/>
      <c r="K10" s="49">
        <f>ROUND(SUM(G10:I10),5)</f>
        <v>0</v>
      </c>
      <c r="L10" s="125"/>
      <c r="M10" s="49">
        <v>22299.7</v>
      </c>
      <c r="N10" s="125"/>
      <c r="O10" s="49">
        <f>ROUND(SUM(K10:M10),5)</f>
        <v>22299.7</v>
      </c>
      <c r="P10" s="125"/>
      <c r="Q10" s="49">
        <f>O10</f>
        <v>22299.7</v>
      </c>
    </row>
    <row r="11" spans="1:17" ht="15.75" thickBot="1" x14ac:dyDescent="0.3">
      <c r="A11" s="20"/>
      <c r="B11" s="20"/>
      <c r="C11" s="20"/>
      <c r="D11" s="20"/>
      <c r="E11" s="20"/>
      <c r="F11" s="20" t="s">
        <v>32</v>
      </c>
      <c r="G11" s="114">
        <v>3000</v>
      </c>
      <c r="H11" s="125"/>
      <c r="I11" s="114">
        <v>75000</v>
      </c>
      <c r="J11" s="125"/>
      <c r="K11" s="114">
        <f>ROUND(SUM(G11:I11),5)</f>
        <v>78000</v>
      </c>
      <c r="L11" s="125"/>
      <c r="M11" s="114">
        <v>0</v>
      </c>
      <c r="N11" s="125"/>
      <c r="O11" s="114">
        <f>ROUND(SUM(K11:M11),5)</f>
        <v>78000</v>
      </c>
      <c r="P11" s="125"/>
      <c r="Q11" s="114">
        <f>O11</f>
        <v>78000</v>
      </c>
    </row>
    <row r="12" spans="1:17" x14ac:dyDescent="0.25">
      <c r="A12" s="20"/>
      <c r="B12" s="20"/>
      <c r="C12" s="20"/>
      <c r="D12" s="20"/>
      <c r="E12" s="20" t="s">
        <v>33</v>
      </c>
      <c r="F12" s="20"/>
      <c r="G12" s="49">
        <f>ROUND(SUM(G8:G11),5)</f>
        <v>3000</v>
      </c>
      <c r="H12" s="125"/>
      <c r="I12" s="49">
        <f>ROUND(SUM(I8:I11),5)</f>
        <v>75000</v>
      </c>
      <c r="J12" s="125"/>
      <c r="K12" s="49">
        <f>ROUND(SUM(G12:I12),5)</f>
        <v>78000</v>
      </c>
      <c r="L12" s="125"/>
      <c r="M12" s="49">
        <f>ROUND(SUM(M8:M11),5)</f>
        <v>46449.7</v>
      </c>
      <c r="N12" s="125"/>
      <c r="O12" s="49">
        <f>ROUND(SUM(K12:M12),5)</f>
        <v>124449.7</v>
      </c>
      <c r="P12" s="125"/>
      <c r="Q12" s="49">
        <f>O12</f>
        <v>124449.7</v>
      </c>
    </row>
    <row r="13" spans="1:17" x14ac:dyDescent="0.25">
      <c r="A13" s="20"/>
      <c r="B13" s="20"/>
      <c r="C13" s="20"/>
      <c r="D13" s="20"/>
      <c r="E13" s="20" t="s">
        <v>34</v>
      </c>
      <c r="F13" s="20"/>
      <c r="G13" s="49"/>
      <c r="H13" s="125"/>
      <c r="I13" s="49"/>
      <c r="J13" s="125"/>
      <c r="K13" s="49"/>
      <c r="L13" s="125"/>
      <c r="M13" s="49"/>
      <c r="N13" s="125"/>
      <c r="O13" s="49"/>
      <c r="P13" s="125"/>
      <c r="Q13" s="49"/>
    </row>
    <row r="14" spans="1:17" x14ac:dyDescent="0.25">
      <c r="A14" s="20"/>
      <c r="B14" s="20"/>
      <c r="C14" s="20"/>
      <c r="D14" s="20"/>
      <c r="E14" s="20"/>
      <c r="F14" s="20" t="s">
        <v>36</v>
      </c>
      <c r="G14" s="49">
        <v>0</v>
      </c>
      <c r="H14" s="125"/>
      <c r="I14" s="49">
        <v>0</v>
      </c>
      <c r="J14" s="125"/>
      <c r="K14" s="49">
        <f>ROUND(SUM(G14:I14),5)</f>
        <v>0</v>
      </c>
      <c r="L14" s="125"/>
      <c r="M14" s="49">
        <v>1092.77</v>
      </c>
      <c r="N14" s="125"/>
      <c r="O14" s="49">
        <f>ROUND(SUM(K14:M14),5)</f>
        <v>1092.77</v>
      </c>
      <c r="P14" s="125"/>
      <c r="Q14" s="49">
        <f>O14</f>
        <v>1092.77</v>
      </c>
    </row>
    <row r="15" spans="1:17" x14ac:dyDescent="0.25">
      <c r="A15" s="20"/>
      <c r="B15" s="20"/>
      <c r="C15" s="20"/>
      <c r="D15" s="20"/>
      <c r="E15" s="20"/>
      <c r="F15" s="20" t="s">
        <v>37</v>
      </c>
      <c r="G15" s="49">
        <v>0</v>
      </c>
      <c r="H15" s="125"/>
      <c r="I15" s="49">
        <v>0</v>
      </c>
      <c r="J15" s="125"/>
      <c r="K15" s="49">
        <f>ROUND(SUM(G15:I15),5)</f>
        <v>0</v>
      </c>
      <c r="L15" s="125"/>
      <c r="M15" s="49">
        <v>-124.37</v>
      </c>
      <c r="N15" s="125"/>
      <c r="O15" s="49">
        <f>ROUND(SUM(K15:M15),5)</f>
        <v>-124.37</v>
      </c>
      <c r="P15" s="125"/>
      <c r="Q15" s="49">
        <f>O15</f>
        <v>-124.37</v>
      </c>
    </row>
    <row r="16" spans="1:17" ht="15.75" thickBot="1" x14ac:dyDescent="0.3">
      <c r="A16" s="20"/>
      <c r="B16" s="20"/>
      <c r="C16" s="20"/>
      <c r="D16" s="20"/>
      <c r="E16" s="20"/>
      <c r="F16" s="20" t="s">
        <v>38</v>
      </c>
      <c r="G16" s="22">
        <v>0</v>
      </c>
      <c r="H16" s="125"/>
      <c r="I16" s="22">
        <v>0</v>
      </c>
      <c r="J16" s="125"/>
      <c r="K16" s="22">
        <f>ROUND(SUM(G16:I16),5)</f>
        <v>0</v>
      </c>
      <c r="L16" s="125"/>
      <c r="M16" s="22">
        <v>23800</v>
      </c>
      <c r="N16" s="125"/>
      <c r="O16" s="22">
        <f>ROUND(SUM(K16:M16),5)</f>
        <v>23800</v>
      </c>
      <c r="P16" s="125"/>
      <c r="Q16" s="22">
        <f>O16</f>
        <v>23800</v>
      </c>
    </row>
    <row r="17" spans="1:17" ht="15.75" thickBot="1" x14ac:dyDescent="0.3">
      <c r="A17" s="20"/>
      <c r="B17" s="20"/>
      <c r="C17" s="20"/>
      <c r="D17" s="20"/>
      <c r="E17" s="20" t="s">
        <v>39</v>
      </c>
      <c r="F17" s="20"/>
      <c r="G17" s="116">
        <f>ROUND(SUM(G13:G16),5)</f>
        <v>0</v>
      </c>
      <c r="H17" s="125"/>
      <c r="I17" s="116">
        <f>ROUND(SUM(I13:I16),5)</f>
        <v>0</v>
      </c>
      <c r="J17" s="125"/>
      <c r="K17" s="116">
        <f>ROUND(SUM(G17:I17),5)</f>
        <v>0</v>
      </c>
      <c r="L17" s="125"/>
      <c r="M17" s="116">
        <f>ROUND(SUM(M13:M16),5)</f>
        <v>24768.400000000001</v>
      </c>
      <c r="N17" s="125"/>
      <c r="O17" s="116">
        <f>ROUND(SUM(K17:M17),5)</f>
        <v>24768.400000000001</v>
      </c>
      <c r="P17" s="125"/>
      <c r="Q17" s="116">
        <f>O17</f>
        <v>24768.400000000001</v>
      </c>
    </row>
    <row r="18" spans="1:17" ht="15.75" thickBot="1" x14ac:dyDescent="0.3">
      <c r="A18" s="20"/>
      <c r="B18" s="20"/>
      <c r="C18" s="20"/>
      <c r="D18" s="20" t="s">
        <v>43</v>
      </c>
      <c r="E18" s="20"/>
      <c r="F18" s="20"/>
      <c r="G18" s="115">
        <f>ROUND(G7+G12+G17,5)</f>
        <v>3000</v>
      </c>
      <c r="H18" s="125"/>
      <c r="I18" s="115">
        <f>ROUND(I7+I12+I17,5)</f>
        <v>75000</v>
      </c>
      <c r="J18" s="125"/>
      <c r="K18" s="115">
        <f>ROUND(SUM(G18:I18),5)</f>
        <v>78000</v>
      </c>
      <c r="L18" s="125"/>
      <c r="M18" s="115">
        <f>ROUND(M7+M12+M17,5)</f>
        <v>71218.100000000006</v>
      </c>
      <c r="N18" s="125"/>
      <c r="O18" s="115">
        <f>ROUND(SUM(K18:M18),5)</f>
        <v>149218.1</v>
      </c>
      <c r="P18" s="125"/>
      <c r="Q18" s="115">
        <f>O18</f>
        <v>149218.1</v>
      </c>
    </row>
    <row r="19" spans="1:17" s="133" customFormat="1" x14ac:dyDescent="0.25">
      <c r="A19" s="130"/>
      <c r="B19" s="130"/>
      <c r="C19" s="130" t="s">
        <v>80</v>
      </c>
      <c r="D19" s="130"/>
      <c r="E19" s="130"/>
      <c r="F19" s="130"/>
      <c r="G19" s="131">
        <f>G18</f>
        <v>3000</v>
      </c>
      <c r="H19" s="132"/>
      <c r="I19" s="131">
        <f>I18</f>
        <v>75000</v>
      </c>
      <c r="J19" s="132"/>
      <c r="K19" s="131">
        <f>ROUND(SUM(G19:I19),5)</f>
        <v>78000</v>
      </c>
      <c r="L19" s="132"/>
      <c r="M19" s="131">
        <f>M18</f>
        <v>71218.100000000006</v>
      </c>
      <c r="N19" s="132"/>
      <c r="O19" s="131">
        <f>ROUND(SUM(K19:M19),5)</f>
        <v>149218.1</v>
      </c>
      <c r="P19" s="132"/>
      <c r="Q19" s="131">
        <f>O19</f>
        <v>149218.1</v>
      </c>
    </row>
    <row r="20" spans="1:17" x14ac:dyDescent="0.25">
      <c r="A20" s="20"/>
      <c r="B20" s="20"/>
      <c r="C20" s="20"/>
      <c r="D20" s="20" t="s">
        <v>49</v>
      </c>
      <c r="E20" s="20"/>
      <c r="F20" s="20"/>
      <c r="G20" s="49"/>
      <c r="H20" s="125"/>
      <c r="I20" s="49"/>
      <c r="J20" s="125"/>
      <c r="K20" s="49"/>
      <c r="L20" s="125"/>
      <c r="M20" s="49"/>
      <c r="N20" s="125"/>
      <c r="O20" s="49"/>
      <c r="P20" s="125"/>
      <c r="Q20" s="49"/>
    </row>
    <row r="21" spans="1:17" x14ac:dyDescent="0.25">
      <c r="A21" s="20"/>
      <c r="B21" s="20"/>
      <c r="C21" s="20"/>
      <c r="D21" s="20"/>
      <c r="E21" s="20" t="s">
        <v>50</v>
      </c>
      <c r="F21" s="20"/>
      <c r="G21" s="49">
        <v>0</v>
      </c>
      <c r="H21" s="125"/>
      <c r="I21" s="49">
        <v>12784.01</v>
      </c>
      <c r="J21" s="125"/>
      <c r="K21" s="49">
        <f>ROUND(SUM(G21:I21),5)</f>
        <v>12784.01</v>
      </c>
      <c r="L21" s="125"/>
      <c r="M21" s="49">
        <v>58253.77</v>
      </c>
      <c r="N21" s="125"/>
      <c r="O21" s="49">
        <f>ROUND(SUM(K21:M21),5)</f>
        <v>71037.78</v>
      </c>
      <c r="P21" s="125"/>
      <c r="Q21" s="49">
        <f>O21</f>
        <v>71037.78</v>
      </c>
    </row>
    <row r="22" spans="1:17" x14ac:dyDescent="0.25">
      <c r="A22" s="20"/>
      <c r="B22" s="20"/>
      <c r="C22" s="20"/>
      <c r="D22" s="20"/>
      <c r="E22" s="20" t="s">
        <v>52</v>
      </c>
      <c r="F22" s="20"/>
      <c r="G22" s="49">
        <v>0</v>
      </c>
      <c r="H22" s="125"/>
      <c r="I22" s="49">
        <v>0</v>
      </c>
      <c r="J22" s="125"/>
      <c r="K22" s="49">
        <f>ROUND(SUM(G22:I22),5)</f>
        <v>0</v>
      </c>
      <c r="L22" s="125"/>
      <c r="M22" s="49">
        <v>53.13</v>
      </c>
      <c r="N22" s="125"/>
      <c r="O22" s="49">
        <f>ROUND(SUM(K22:M22),5)</f>
        <v>53.13</v>
      </c>
      <c r="P22" s="125"/>
      <c r="Q22" s="49">
        <f>O22</f>
        <v>53.13</v>
      </c>
    </row>
    <row r="23" spans="1:17" x14ac:dyDescent="0.25">
      <c r="A23" s="20"/>
      <c r="B23" s="20"/>
      <c r="C23" s="20"/>
      <c r="D23" s="20"/>
      <c r="E23" s="20" t="s">
        <v>53</v>
      </c>
      <c r="F23" s="20"/>
      <c r="G23" s="49">
        <v>0</v>
      </c>
      <c r="H23" s="125"/>
      <c r="I23" s="49">
        <v>10.210000000000001</v>
      </c>
      <c r="J23" s="125"/>
      <c r="K23" s="49">
        <f>ROUND(SUM(G23:I23),5)</f>
        <v>10.210000000000001</v>
      </c>
      <c r="L23" s="125"/>
      <c r="M23" s="49">
        <v>53.61</v>
      </c>
      <c r="N23" s="125"/>
      <c r="O23" s="49">
        <f>ROUND(SUM(K23:M23),5)</f>
        <v>63.82</v>
      </c>
      <c r="P23" s="125"/>
      <c r="Q23" s="49">
        <f>O23</f>
        <v>63.82</v>
      </c>
    </row>
    <row r="24" spans="1:17" x14ac:dyDescent="0.25">
      <c r="A24" s="20"/>
      <c r="B24" s="20"/>
      <c r="C24" s="20"/>
      <c r="D24" s="20"/>
      <c r="E24" s="20" t="s">
        <v>54</v>
      </c>
      <c r="F24" s="20"/>
      <c r="G24" s="49">
        <v>0</v>
      </c>
      <c r="H24" s="125"/>
      <c r="I24" s="49">
        <v>277.95</v>
      </c>
      <c r="J24" s="125"/>
      <c r="K24" s="49">
        <f>ROUND(SUM(G24:I24),5)</f>
        <v>277.95</v>
      </c>
      <c r="L24" s="125"/>
      <c r="M24" s="49">
        <v>522.34</v>
      </c>
      <c r="N24" s="125"/>
      <c r="O24" s="49">
        <f>ROUND(SUM(K24:M24),5)</f>
        <v>800.29</v>
      </c>
      <c r="P24" s="125"/>
      <c r="Q24" s="49">
        <f>O24</f>
        <v>800.29</v>
      </c>
    </row>
    <row r="25" spans="1:17" x14ac:dyDescent="0.25">
      <c r="A25" s="20"/>
      <c r="B25" s="20"/>
      <c r="C25" s="20"/>
      <c r="D25" s="20"/>
      <c r="E25" s="20" t="s">
        <v>55</v>
      </c>
      <c r="F25" s="20"/>
      <c r="G25" s="49">
        <v>0</v>
      </c>
      <c r="H25" s="125"/>
      <c r="I25" s="49">
        <v>210.61</v>
      </c>
      <c r="J25" s="125"/>
      <c r="K25" s="49">
        <f>ROUND(SUM(G25:I25),5)</f>
        <v>210.61</v>
      </c>
      <c r="L25" s="125"/>
      <c r="M25" s="49">
        <v>1161.04</v>
      </c>
      <c r="N25" s="125"/>
      <c r="O25" s="49">
        <f>ROUND(SUM(K25:M25),5)</f>
        <v>1371.65</v>
      </c>
      <c r="P25" s="125"/>
      <c r="Q25" s="49">
        <f>O25</f>
        <v>1371.65</v>
      </c>
    </row>
    <row r="26" spans="1:17" x14ac:dyDescent="0.25">
      <c r="A26" s="20"/>
      <c r="B26" s="20"/>
      <c r="C26" s="20"/>
      <c r="D26" s="20"/>
      <c r="E26" s="20" t="s">
        <v>56</v>
      </c>
      <c r="F26" s="20"/>
      <c r="G26" s="49">
        <v>0</v>
      </c>
      <c r="H26" s="125"/>
      <c r="I26" s="49">
        <v>19.07</v>
      </c>
      <c r="J26" s="125"/>
      <c r="K26" s="49">
        <f>ROUND(SUM(G26:I26),5)</f>
        <v>19.07</v>
      </c>
      <c r="L26" s="125"/>
      <c r="M26" s="49">
        <v>1928.78</v>
      </c>
      <c r="N26" s="125"/>
      <c r="O26" s="49">
        <f>ROUND(SUM(K26:M26),5)</f>
        <v>1947.85</v>
      </c>
      <c r="P26" s="125"/>
      <c r="Q26" s="49">
        <f>O26</f>
        <v>1947.85</v>
      </c>
    </row>
    <row r="27" spans="1:17" x14ac:dyDescent="0.25">
      <c r="A27" s="20"/>
      <c r="B27" s="20"/>
      <c r="C27" s="20"/>
      <c r="D27" s="20"/>
      <c r="E27" s="20" t="s">
        <v>57</v>
      </c>
      <c r="F27" s="20"/>
      <c r="G27" s="49">
        <v>0</v>
      </c>
      <c r="H27" s="125"/>
      <c r="I27" s="49">
        <v>778.85</v>
      </c>
      <c r="J27" s="125"/>
      <c r="K27" s="49">
        <f>ROUND(SUM(G27:I27),5)</f>
        <v>778.85</v>
      </c>
      <c r="L27" s="125"/>
      <c r="M27" s="49">
        <v>2983.88</v>
      </c>
      <c r="N27" s="125"/>
      <c r="O27" s="49">
        <f>ROUND(SUM(K27:M27),5)</f>
        <v>3762.73</v>
      </c>
      <c r="P27" s="125"/>
      <c r="Q27" s="49">
        <f>O27</f>
        <v>3762.73</v>
      </c>
    </row>
    <row r="28" spans="1:17" x14ac:dyDescent="0.25">
      <c r="A28" s="20"/>
      <c r="B28" s="20"/>
      <c r="C28" s="20"/>
      <c r="D28" s="20"/>
      <c r="E28" s="20" t="s">
        <v>58</v>
      </c>
      <c r="F28" s="20"/>
      <c r="G28" s="49">
        <v>0</v>
      </c>
      <c r="H28" s="125"/>
      <c r="I28" s="49">
        <v>159.56</v>
      </c>
      <c r="J28" s="125"/>
      <c r="K28" s="49">
        <f>ROUND(SUM(G28:I28),5)</f>
        <v>159.56</v>
      </c>
      <c r="L28" s="125"/>
      <c r="M28" s="49">
        <v>759.8</v>
      </c>
      <c r="N28" s="125"/>
      <c r="O28" s="49">
        <f>ROUND(SUM(K28:M28),5)</f>
        <v>919.36</v>
      </c>
      <c r="P28" s="125"/>
      <c r="Q28" s="49">
        <f>O28</f>
        <v>919.36</v>
      </c>
    </row>
    <row r="29" spans="1:17" x14ac:dyDescent="0.25">
      <c r="A29" s="20"/>
      <c r="B29" s="20"/>
      <c r="C29" s="20"/>
      <c r="D29" s="20"/>
      <c r="E29" s="20" t="s">
        <v>59</v>
      </c>
      <c r="F29" s="20"/>
      <c r="G29" s="49">
        <v>0</v>
      </c>
      <c r="H29" s="125"/>
      <c r="I29" s="49">
        <v>44.27</v>
      </c>
      <c r="J29" s="125"/>
      <c r="K29" s="49">
        <f>ROUND(SUM(G29:I29),5)</f>
        <v>44.27</v>
      </c>
      <c r="L29" s="125"/>
      <c r="M29" s="49">
        <v>260.42</v>
      </c>
      <c r="N29" s="125"/>
      <c r="O29" s="49">
        <f>ROUND(SUM(K29:M29),5)</f>
        <v>304.69</v>
      </c>
      <c r="P29" s="125"/>
      <c r="Q29" s="49">
        <f>O29</f>
        <v>304.69</v>
      </c>
    </row>
    <row r="30" spans="1:17" x14ac:dyDescent="0.25">
      <c r="A30" s="20"/>
      <c r="B30" s="20"/>
      <c r="C30" s="20"/>
      <c r="D30" s="20"/>
      <c r="E30" s="20" t="s">
        <v>60</v>
      </c>
      <c r="F30" s="20"/>
      <c r="G30" s="49">
        <v>0</v>
      </c>
      <c r="H30" s="125"/>
      <c r="I30" s="49">
        <v>602.41</v>
      </c>
      <c r="J30" s="125"/>
      <c r="K30" s="49">
        <f>ROUND(SUM(G30:I30),5)</f>
        <v>602.41</v>
      </c>
      <c r="L30" s="125"/>
      <c r="M30" s="49">
        <v>1459.1</v>
      </c>
      <c r="N30" s="125"/>
      <c r="O30" s="49">
        <f>ROUND(SUM(K30:M30),5)</f>
        <v>2061.5100000000002</v>
      </c>
      <c r="P30" s="125"/>
      <c r="Q30" s="49">
        <f>O30</f>
        <v>2061.5100000000002</v>
      </c>
    </row>
    <row r="31" spans="1:17" x14ac:dyDescent="0.25">
      <c r="A31" s="20"/>
      <c r="B31" s="20"/>
      <c r="C31" s="20"/>
      <c r="D31" s="20"/>
      <c r="E31" s="20" t="s">
        <v>61</v>
      </c>
      <c r="F31" s="20"/>
      <c r="G31" s="49">
        <v>0</v>
      </c>
      <c r="H31" s="125"/>
      <c r="I31" s="49">
        <v>187.66</v>
      </c>
      <c r="J31" s="125"/>
      <c r="K31" s="49">
        <f>ROUND(SUM(G31:I31),5)</f>
        <v>187.66</v>
      </c>
      <c r="L31" s="125"/>
      <c r="M31" s="49">
        <v>2390.2800000000002</v>
      </c>
      <c r="N31" s="125"/>
      <c r="O31" s="49">
        <f>ROUND(SUM(K31:M31),5)</f>
        <v>2577.94</v>
      </c>
      <c r="P31" s="125"/>
      <c r="Q31" s="49">
        <f>O31</f>
        <v>2577.94</v>
      </c>
    </row>
    <row r="32" spans="1:17" x14ac:dyDescent="0.25">
      <c r="A32" s="20"/>
      <c r="B32" s="20"/>
      <c r="C32" s="20"/>
      <c r="D32" s="20"/>
      <c r="E32" s="20" t="s">
        <v>62</v>
      </c>
      <c r="F32" s="20"/>
      <c r="G32" s="49">
        <v>0</v>
      </c>
      <c r="H32" s="125"/>
      <c r="I32" s="49">
        <v>103.51</v>
      </c>
      <c r="J32" s="125"/>
      <c r="K32" s="49">
        <f>ROUND(SUM(G32:I32),5)</f>
        <v>103.51</v>
      </c>
      <c r="L32" s="125"/>
      <c r="M32" s="49">
        <v>1305.44</v>
      </c>
      <c r="N32" s="125"/>
      <c r="O32" s="49">
        <f>ROUND(SUM(K32:M32),5)</f>
        <v>1408.95</v>
      </c>
      <c r="P32" s="125"/>
      <c r="Q32" s="49">
        <f>O32</f>
        <v>1408.95</v>
      </c>
    </row>
    <row r="33" spans="1:17" ht="15.75" thickBot="1" x14ac:dyDescent="0.3">
      <c r="A33" s="20"/>
      <c r="B33" s="20"/>
      <c r="C33" s="20"/>
      <c r="D33" s="20"/>
      <c r="E33" s="20" t="s">
        <v>63</v>
      </c>
      <c r="F33" s="20"/>
      <c r="G33" s="22">
        <v>0</v>
      </c>
      <c r="H33" s="125"/>
      <c r="I33" s="22">
        <v>33161.089999999997</v>
      </c>
      <c r="J33" s="125"/>
      <c r="K33" s="22">
        <f>ROUND(SUM(G33:I33),5)</f>
        <v>33161.089999999997</v>
      </c>
      <c r="L33" s="125"/>
      <c r="M33" s="22">
        <v>13501.5</v>
      </c>
      <c r="N33" s="125"/>
      <c r="O33" s="22">
        <f>ROUND(SUM(K33:M33),5)</f>
        <v>46662.59</v>
      </c>
      <c r="P33" s="125"/>
      <c r="Q33" s="22">
        <f>O33</f>
        <v>46662.59</v>
      </c>
    </row>
    <row r="34" spans="1:17" ht="15.75" thickBot="1" x14ac:dyDescent="0.3">
      <c r="A34" s="20"/>
      <c r="B34" s="20"/>
      <c r="C34" s="20"/>
      <c r="D34" s="20" t="s">
        <v>64</v>
      </c>
      <c r="E34" s="20"/>
      <c r="F34" s="20"/>
      <c r="G34" s="116">
        <f>ROUND(SUM(G20:G33),5)</f>
        <v>0</v>
      </c>
      <c r="H34" s="125"/>
      <c r="I34" s="116">
        <f>ROUND(SUM(I20:I33),5)</f>
        <v>48339.199999999997</v>
      </c>
      <c r="J34" s="125"/>
      <c r="K34" s="116">
        <f>ROUND(SUM(G34:I34),5)</f>
        <v>48339.199999999997</v>
      </c>
      <c r="L34" s="125"/>
      <c r="M34" s="116">
        <f>ROUND(SUM(M20:M33),5)</f>
        <v>84633.09</v>
      </c>
      <c r="N34" s="125"/>
      <c r="O34" s="116">
        <f>ROUND(SUM(K34:M34),5)</f>
        <v>132972.29</v>
      </c>
      <c r="P34" s="125"/>
      <c r="Q34" s="116">
        <f>O34</f>
        <v>132972.29</v>
      </c>
    </row>
    <row r="35" spans="1:17" ht="15.75" thickBot="1" x14ac:dyDescent="0.3">
      <c r="A35" s="20"/>
      <c r="B35" s="20" t="s">
        <v>81</v>
      </c>
      <c r="C35" s="20"/>
      <c r="D35" s="20"/>
      <c r="E35" s="20"/>
      <c r="F35" s="20"/>
      <c r="G35" s="116">
        <f>ROUND(G6+G19-G34,5)</f>
        <v>3000</v>
      </c>
      <c r="H35" s="125"/>
      <c r="I35" s="116">
        <f>ROUND(I6+I19-I34,5)</f>
        <v>26660.799999999999</v>
      </c>
      <c r="J35" s="125"/>
      <c r="K35" s="116">
        <f>ROUND(SUM(G35:I35),5)</f>
        <v>29660.799999999999</v>
      </c>
      <c r="L35" s="125"/>
      <c r="M35" s="116">
        <f>ROUND(M6+M19-M34,5)</f>
        <v>-13414.99</v>
      </c>
      <c r="N35" s="125"/>
      <c r="O35" s="116">
        <f>ROUND(SUM(K35:M35),5)</f>
        <v>16245.81</v>
      </c>
      <c r="P35" s="125"/>
      <c r="Q35" s="116">
        <f>O35</f>
        <v>16245.81</v>
      </c>
    </row>
    <row r="36" spans="1:17" s="155" customFormat="1" ht="12" thickBot="1" x14ac:dyDescent="0.25">
      <c r="A36" s="130" t="s">
        <v>82</v>
      </c>
      <c r="B36" s="130"/>
      <c r="C36" s="130"/>
      <c r="D36" s="130"/>
      <c r="E36" s="130"/>
      <c r="F36" s="130"/>
      <c r="G36" s="154">
        <f>G35</f>
        <v>3000</v>
      </c>
      <c r="H36" s="130"/>
      <c r="I36" s="154">
        <f>I35</f>
        <v>26660.799999999999</v>
      </c>
      <c r="J36" s="130"/>
      <c r="K36" s="154">
        <f>ROUND(SUM(G36:I36),5)</f>
        <v>29660.799999999999</v>
      </c>
      <c r="L36" s="130"/>
      <c r="M36" s="154">
        <f>M35</f>
        <v>-13414.99</v>
      </c>
      <c r="N36" s="130"/>
      <c r="O36" s="154">
        <f>ROUND(SUM(K36:M36),5)</f>
        <v>16245.81</v>
      </c>
      <c r="P36" s="130"/>
      <c r="Q36" s="154">
        <f>O36</f>
        <v>16245.81</v>
      </c>
    </row>
    <row r="37" spans="1:17" ht="15.75" thickTop="1" x14ac:dyDescent="0.2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1" r:id="rId3" name="TextBox1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3" name="TextBox1"/>
      </mc:Fallback>
    </mc:AlternateContent>
    <mc:AlternateContent xmlns:mc="http://schemas.openxmlformats.org/markup-compatibility/2006">
      <mc:Choice Requires="x14">
        <control shapeId="5122" r:id="rId5" name="TextBox2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5" name="Text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FASB117</vt:lpstr>
      <vt:lpstr>YTD Summary Stmt of Actv.</vt:lpstr>
      <vt:lpstr>Unrestricted Net Assets byClass</vt:lpstr>
      <vt:lpstr>Restricted Net Assets by Class</vt:lpstr>
      <vt:lpstr>FASB117!Print_Area</vt:lpstr>
      <vt:lpstr>'YTD Summary Stmt of Actv.'!Print_Area</vt:lpstr>
      <vt:lpstr>FASB117!Print_Titles</vt:lpstr>
      <vt:lpstr>'YTD Summary Stmt of Actv.'!Print_Titles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Diwa</dc:creator>
  <cp:lastModifiedBy>rvenegas</cp:lastModifiedBy>
  <cp:lastPrinted>2020-01-02T09:46:16Z</cp:lastPrinted>
  <dcterms:created xsi:type="dcterms:W3CDTF">2015-06-03T01:52:43Z</dcterms:created>
  <dcterms:modified xsi:type="dcterms:W3CDTF">2020-06-23T05:36:28Z</dcterms:modified>
</cp:coreProperties>
</file>