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4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\Documents\LWVC\Board Meetings\2021 October\"/>
    </mc:Choice>
  </mc:AlternateContent>
  <bookViews>
    <workbookView xWindow="-120" yWindow="-120" windowWidth="29040" windowHeight="15840"/>
  </bookViews>
  <sheets>
    <sheet name="YTD Summary Stmt of Actv." sheetId="1" r:id="rId1"/>
    <sheet name="FASB117" sheetId="2" r:id="rId2"/>
    <sheet name="Unrestricted Net Assets byClass" sheetId="6" r:id="rId3"/>
    <sheet name="Restricted Net Assets by Class" sheetId="7" r:id="rId4"/>
  </sheets>
  <externalReferences>
    <externalReference r:id="rId5"/>
  </externalReferences>
  <definedNames>
    <definedName name="_xlnm.Print_Area" localSheetId="1">FASB117!$A$1:$L$53</definedName>
    <definedName name="_xlnm.Print_Area" localSheetId="0">'YTD Summary Stmt of Actv.'!$A$1:$AG$23</definedName>
    <definedName name="_xlnm.Print_Titles" localSheetId="1">FASB117!$A:$G,FASB117!$1:$1</definedName>
    <definedName name="_xlnm.Print_Titles" localSheetId="0">'YTD Summary Stmt of Actv.'!$A:$G,'YTD Summary Stmt of Actv.'!$1:$1</definedName>
    <definedName name="QB_COLUMN_132300" localSheetId="0" hidden="1">'YTD Summary Stmt of Actv.'!#REF!</definedName>
    <definedName name="QB_COLUMN_132301" localSheetId="0" hidden="1">'YTD Summary Stmt of Actv.'!#REF!</definedName>
    <definedName name="QB_COLUMN_142200" localSheetId="0" hidden="1">'YTD Summary Stmt of Actv.'!#REF!</definedName>
    <definedName name="QB_COLUMN_142201" localSheetId="0" hidden="1">'YTD Summary Stmt of Actv.'!#REF!</definedName>
    <definedName name="QB_COLUMN_203200" localSheetId="0" hidden="1">'YTD Summary Stmt of Actv.'!#REF!</definedName>
    <definedName name="QB_COLUMN_203201" localSheetId="0" hidden="1">'YTD Summary Stmt of Actv.'!#REF!</definedName>
    <definedName name="QB_COLUMN_212200" localSheetId="0" hidden="1">'YTD Summary Stmt of Actv.'!#REF!</definedName>
    <definedName name="QB_COLUMN_212201" localSheetId="0" hidden="1">'YTD Summary Stmt of Actv.'!$H$1</definedName>
    <definedName name="QB_COLUMN_252200" localSheetId="0" hidden="1">'YTD Summary Stmt of Actv.'!#REF!</definedName>
    <definedName name="QB_COLUMN_252201" localSheetId="0" hidden="1">'YTD Summary Stmt of Actv.'!$I$1</definedName>
    <definedName name="QB_COLUMN_253101" localSheetId="0" hidden="1">'YTD Summary Stmt of Actv.'!#REF!</definedName>
    <definedName name="QB_COLUMN_282300" localSheetId="0" hidden="1">'YTD Summary Stmt of Actv.'!#REF!</definedName>
    <definedName name="QB_COLUMN_282301" localSheetId="0" hidden="1">'YTD Summary Stmt of Actv.'!$M$1</definedName>
    <definedName name="QB_COLUMN_283200" localSheetId="0" hidden="1">'YTD Summary Stmt of Actv.'!#REF!</definedName>
    <definedName name="QB_COLUMN_283201" localSheetId="0" hidden="1">'YTD Summary Stmt of Actv.'!#REF!</definedName>
    <definedName name="QB_COLUMN_29" localSheetId="1" hidden="1">FASB117!$H$1</definedName>
    <definedName name="QB_COLUMN_312300" localSheetId="0" hidden="1">'YTD Summary Stmt of Actv.'!#REF!</definedName>
    <definedName name="QB_COLUMN_312301" localSheetId="0" hidden="1">'YTD Summary Stmt of Actv.'!#REF!</definedName>
    <definedName name="QB_COLUMN_313200" localSheetId="0" hidden="1">'YTD Summary Stmt of Actv.'!#REF!</definedName>
    <definedName name="QB_COLUMN_313201" localSheetId="0" hidden="1">'YTD Summary Stmt of Actv.'!#REF!</definedName>
    <definedName name="QB_COLUMN_423011" localSheetId="0" hidden="1">'YTD Summary Stmt of Actv.'!#REF!</definedName>
    <definedName name="QB_COLUMN_43101" localSheetId="0" hidden="1">'YTD Summary Stmt of Actv.'!$J$1</definedName>
    <definedName name="QB_COLUMN_472300" localSheetId="0" hidden="1">'YTD Summary Stmt of Actv.'!#REF!</definedName>
    <definedName name="QB_COLUMN_472301" localSheetId="0" hidden="1">'YTD Summary Stmt of Actv.'!#REF!</definedName>
    <definedName name="QB_COLUMN_482300" localSheetId="0" hidden="1">'YTD Summary Stmt of Actv.'!#REF!</definedName>
    <definedName name="QB_COLUMN_482301" localSheetId="0" hidden="1">'YTD Summary Stmt of Actv.'!#REF!</definedName>
    <definedName name="QB_COLUMN_502300" localSheetId="0" hidden="1">'YTD Summary Stmt of Actv.'!#REF!</definedName>
    <definedName name="QB_COLUMN_502301" localSheetId="0" hidden="1">'YTD Summary Stmt of Actv.'!#REF!</definedName>
    <definedName name="QB_COLUMN_522300" localSheetId="0" hidden="1">'YTD Summary Stmt of Actv.'!#REF!</definedName>
    <definedName name="QB_COLUMN_522301" localSheetId="0" hidden="1">'YTD Summary Stmt of Actv.'!#REF!</definedName>
    <definedName name="QB_COLUMN_533101" localSheetId="0" hidden="1">'YTD Summary Stmt of Actv.'!#REF!</definedName>
    <definedName name="QB_COLUMN_542300" localSheetId="0" hidden="1">'YTD Summary Stmt of Actv.'!#REF!</definedName>
    <definedName name="QB_COLUMN_542301" localSheetId="0" hidden="1">'YTD Summary Stmt of Actv.'!$L$1</definedName>
    <definedName name="QB_COLUMN_602300" localSheetId="0" hidden="1">'YTD Summary Stmt of Actv.'!#REF!</definedName>
    <definedName name="QB_COLUMN_602301" localSheetId="0" hidden="1">'YTD Summary Stmt of Actv.'!#REF!</definedName>
    <definedName name="QB_DATA_0" localSheetId="1" hidden="1">FASB117!$6:$6,FASB117!$7:$7,FASB117!$9:$9,FASB117!$11:$11,FASB117!$12:$12,FASB117!$13:$13,FASB117!$16:$16,FASB117!$17:$17,FASB117!#REF!,FASB117!#REF!,FASB117!#REF!,FASB117!#REF!,FASB117!#REF!,FASB117!#REF!,FASB117!#REF!,FASB117!#REF!</definedName>
    <definedName name="QB_DATA_0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DATA_1" localSheetId="1" hidden="1">FASB117!#REF!,FASB117!#REF!,FASB117!#REF!,FASB117!#REF!,FASB117!#REF!,FASB117!#REF!,FASB117!#REF!,FASB117!#REF!,FASB117!#REF!,FASB117!#REF!,FASB117!$32:$32,FASB117!$33:$33,FASB117!$35:$35,FASB117!$36:$36,FASB117!$37:$37,FASB117!#REF!</definedName>
    <definedName name="QB_DATA_1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DATA_2" localSheetId="1" hidden="1">FASB117!#REF!,FASB117!#REF!</definedName>
    <definedName name="QB_DATA_2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0" localSheetId="1" hidden="1">FASB117!#REF!,FASB117!#REF!,FASB117!#REF!,FASB117!#REF!,FASB117!#REF!,FASB117!#REF!,FASB117!#REF!,FASB117!#REF!,FASB117!#REF!,FASB117!#REF!</definedName>
    <definedName name="QB_FORMULA_0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0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1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2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3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Actv.'!$H$3,'YTD Summary Stmt of Actv.'!$I$3,'YTD Summary Stmt of Actv.'!#REF!,'YTD Summary Stmt of Actv.'!$J$3,'YTD Summary Stmt of Actv.'!#REF!,'YTD Summary Stmt of Actv.'!#REF!,'YTD Summary Stmt of Actv.'!$L$3,'YTD Summary Stmt of Actv.'!#REF!</definedName>
    <definedName name="QB_FORMULA_14" localSheetId="0" hidden="1">'YTD Summary Stmt of Actv.'!#REF!,'YTD Summary Stmt of Actv.'!#REF!,'YTD Summary Stmt of Actv.'!#REF!,'YTD Summary Stmt of Actv.'!$M$3,'YTD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5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6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7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8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9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0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1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2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3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4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5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6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7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8" localSheetId="0" hidden="1">'YTD Summary Stmt of Actv.'!$H$4,'YTD Summary Stmt of Actv.'!$I$4,'YTD Summary Stmt of Actv.'!#REF!,'YTD Summary Stmt of Actv.'!$J$4,'YTD Summary Stmt of Actv.'!#REF!,'YTD Summary Stmt of Actv.'!#REF!,'YTD Summary Stmt of Actv.'!$L$4,'YTD Summary Stmt of Actv.'!#REF!,'YTD Summary Stmt of Actv.'!#REF!,'YTD Summary Stmt of Actv.'!#REF!,'YTD Summary Stmt of Actv.'!#REF!,'YTD Summary Stmt of Actv.'!$M$4,'YTD Summary Stmt of Actv.'!#REF!,'YTD Summary Stmt of Actv.'!#REF!,'YTD Summary Stmt of Actv.'!#REF!,'YTD Summary Stmt of Actv.'!#REF!</definedName>
    <definedName name="QB_FORMULA_29" localSheetId="0" hidden="1">'YTD Summary Stmt of Actv.'!#REF!,'YTD Summary Stmt of Actv.'!#REF!,'YTD Summary Stmt of Actv.'!#REF!,'YTD Summary Stmt of Actv.'!$H$5,'YTD Summary Stmt of Actv.'!$I$5,'YTD Summary Stmt of Actv.'!#REF!,'YTD Summary Stmt of Actv.'!$J$5,'YTD Summary Stmt of Actv.'!#REF!,'YTD Summary Stmt of Actv.'!#REF!,'YTD Summary Stmt of Actv.'!$L$5,'YTD Summary Stmt of Actv.'!#REF!,'YTD Summary Stmt of Actv.'!#REF!,'YTD Summary Stmt of Actv.'!#REF!,'YTD Summary Stmt of Actv.'!#REF!,'YTD Summary Stmt of Actv.'!$M$5,'YTD Summary Stmt of Actv.'!#REF!</definedName>
    <definedName name="QB_FORMULA_3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30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31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4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5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6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7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8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9" localSheetId="0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ROW_15350" localSheetId="1" hidden="1">FASB117!#REF!</definedName>
    <definedName name="QB_ROW_153500" localSheetId="0" hidden="1">'YTD Summary Stmt of Actv.'!#REF!</definedName>
    <definedName name="QB_ROW_166340" localSheetId="1" hidden="1">FASB117!#REF!</definedName>
    <definedName name="QB_ROW_1663400" localSheetId="0" hidden="1">'YTD Summary Stmt of Actv.'!#REF!</definedName>
    <definedName name="QB_ROW_171240" localSheetId="1" hidden="1">FASB117!#REF!</definedName>
    <definedName name="QB_ROW_1712400" localSheetId="0" hidden="1">'YTD Summary Stmt of Actv.'!#REF!</definedName>
    <definedName name="QB_ROW_172240" localSheetId="1" hidden="1">FASB117!#REF!</definedName>
    <definedName name="QB_ROW_1722400" localSheetId="0" hidden="1">'YTD Summary Stmt of Actv.'!#REF!</definedName>
    <definedName name="QB_ROW_173240" localSheetId="1" hidden="1">FASB117!#REF!</definedName>
    <definedName name="QB_ROW_1732400" localSheetId="0" hidden="1">'YTD Summary Stmt of Actv.'!#REF!</definedName>
    <definedName name="QB_ROW_174240" localSheetId="1" hidden="1">FASB117!$E$33</definedName>
    <definedName name="QB_ROW_1742400" localSheetId="0" hidden="1">'YTD Summary Stmt of Actv.'!#REF!</definedName>
    <definedName name="QB_ROW_175240" localSheetId="1" hidden="1">FASB117!#REF!</definedName>
    <definedName name="QB_ROW_1752400" localSheetId="0" hidden="1">'YTD Summary Stmt of Actv.'!#REF!</definedName>
    <definedName name="QB_ROW_176340" localSheetId="1" hidden="1">FASB117!$E$32</definedName>
    <definedName name="QB_ROW_1763400" localSheetId="0" hidden="1">'YTD Summary Stmt of Actv.'!#REF!</definedName>
    <definedName name="QB_ROW_18301" localSheetId="1" hidden="1">FASB117!#REF!</definedName>
    <definedName name="QB_ROW_183010" localSheetId="0" hidden="1">'YTD Summary Stmt of Actv.'!#REF!</definedName>
    <definedName name="QB_ROW_19011" localSheetId="1" hidden="1">FASB117!$B$2</definedName>
    <definedName name="QB_ROW_190110" localSheetId="0" hidden="1">'YTD Summary Stmt of Actv.'!$B$2</definedName>
    <definedName name="QB_ROW_19311" localSheetId="1" hidden="1">FASB117!#REF!</definedName>
    <definedName name="QB_ROW_193110" localSheetId="0" hidden="1">'YTD Summary Stmt of Actv.'!$B$5</definedName>
    <definedName name="QB_ROW_20031" localSheetId="1" hidden="1">FASB117!$D$3</definedName>
    <definedName name="QB_ROW_200310" localSheetId="0" hidden="1">'YTD Summary Stmt of Actv.'!#REF!</definedName>
    <definedName name="QB_ROW_20331" localSheetId="1" hidden="1">FASB117!#REF!</definedName>
    <definedName name="QB_ROW_203310" localSheetId="0" hidden="1">'YTD Summary Stmt of Actv.'!#REF!</definedName>
    <definedName name="QB_ROW_21031" localSheetId="1" hidden="1">FASB117!#REF!</definedName>
    <definedName name="QB_ROW_210310" localSheetId="0" hidden="1">'YTD Summary Stmt of Actv.'!#REF!</definedName>
    <definedName name="QB_ROW_21331" localSheetId="1" hidden="1">FASB117!#REF!</definedName>
    <definedName name="QB_ROW_213310" localSheetId="0" hidden="1">'YTD Summary Stmt of Actv.'!$D$4</definedName>
    <definedName name="QB_ROW_22040" localSheetId="1" hidden="1">FASB117!$E$4</definedName>
    <definedName name="QB_ROW_220400" localSheetId="0" hidden="1">'YTD Summary Stmt of Actv.'!#REF!</definedName>
    <definedName name="QB_ROW_22340" localSheetId="1" hidden="1">FASB117!#REF!</definedName>
    <definedName name="QB_ROW_223400" localSheetId="0" hidden="1">'YTD Summary Stmt of Actv.'!#REF!</definedName>
    <definedName name="QB_ROW_23250" localSheetId="1" hidden="1">FASB117!$F$11</definedName>
    <definedName name="QB_ROW_232500" localSheetId="0" hidden="1">'YTD Summary Stmt of Actv.'!#REF!</definedName>
    <definedName name="QB_ROW_25250" localSheetId="1" hidden="1">FASB117!$F$13</definedName>
    <definedName name="QB_ROW_252500" localSheetId="0" hidden="1">'YTD Summary Stmt of Actv.'!#REF!</definedName>
    <definedName name="QB_ROW_31250" localSheetId="1" hidden="1">FASB117!#REF!</definedName>
    <definedName name="QB_ROW_312500" localSheetId="0" hidden="1">'YTD Summary Stmt of Actv.'!#REF!</definedName>
    <definedName name="QB_ROW_313250" localSheetId="1" hidden="1">FASB117!#REF!</definedName>
    <definedName name="QB_ROW_3132500" localSheetId="0" hidden="1">'YTD Summary Stmt of Actv.'!#REF!</definedName>
    <definedName name="QB_ROW_32250" localSheetId="1" hidden="1">FASB117!#REF!</definedName>
    <definedName name="QB_ROW_322500" localSheetId="0" hidden="1">'YTD Summary Stmt of Actv.'!#REF!</definedName>
    <definedName name="QB_ROW_378340" localSheetId="1" hidden="1">FASB117!$E$35</definedName>
    <definedName name="QB_ROW_3783400" localSheetId="0" hidden="1">'YTD Summary Stmt of Actv.'!#REF!</definedName>
    <definedName name="QB_ROW_379340" localSheetId="1" hidden="1">FASB117!#REF!</definedName>
    <definedName name="QB_ROW_3793400" localSheetId="0" hidden="1">'YTD Summary Stmt of Actv.'!#REF!</definedName>
    <definedName name="QB_ROW_386240" localSheetId="1" hidden="1">FASB117!#REF!</definedName>
    <definedName name="QB_ROW_3862400" localSheetId="0" hidden="1">'YTD Summary Stmt of Actv.'!#REF!</definedName>
    <definedName name="QB_ROW_3970400" localSheetId="0" hidden="1">'YTD Summary Stmt of Actv.'!#REF!</definedName>
    <definedName name="QB_ROW_397340" localSheetId="1" hidden="1">FASB117!$E$36</definedName>
    <definedName name="QB_ROW_3973400" localSheetId="0" hidden="1">'YTD Summary Stmt of Actv.'!#REF!</definedName>
    <definedName name="QB_ROW_401250" localSheetId="1" hidden="1">FASB117!$F$17</definedName>
    <definedName name="QB_ROW_4012500" localSheetId="0" hidden="1">'YTD Summary Stmt of Actv.'!#REF!</definedName>
    <definedName name="QB_ROW_4020400" localSheetId="0" hidden="1">'YTD Summary Stmt of Actv.'!#REF!</definedName>
    <definedName name="QB_ROW_402340" localSheetId="1" hidden="1">FASB117!#REF!</definedName>
    <definedName name="QB_ROW_4023400" localSheetId="0" hidden="1">'YTD Summary Stmt of Actv.'!#REF!</definedName>
    <definedName name="QB_ROW_4030500" localSheetId="0" hidden="1">'YTD Summary Stmt of Actv.'!#REF!</definedName>
    <definedName name="QB_ROW_4033500" localSheetId="0" hidden="1">'YTD Summary Stmt of Actv.'!#REF!</definedName>
    <definedName name="QB_ROW_4042500" localSheetId="0" hidden="1">'YTD Summary Stmt of Actv.'!#REF!</definedName>
    <definedName name="QB_ROW_4052500" localSheetId="0" hidden="1">'YTD Summary Stmt of Actv.'!#REF!</definedName>
    <definedName name="QB_ROW_406340" localSheetId="1" hidden="1">FASB117!#REF!</definedName>
    <definedName name="QB_ROW_4063400" localSheetId="0" hidden="1">'YTD Summary Stmt of Actv.'!#REF!</definedName>
    <definedName name="QB_ROW_427240" localSheetId="1" hidden="1">FASB117!#REF!</definedName>
    <definedName name="QB_ROW_4272400" localSheetId="0" hidden="1">'YTD Summary Stmt of Actv.'!#REF!</definedName>
    <definedName name="QB_ROW_43040" localSheetId="1" hidden="1">FASB117!#REF!</definedName>
    <definedName name="QB_ROW_430400" localSheetId="0" hidden="1">'YTD Summary Stmt of Actv.'!#REF!</definedName>
    <definedName name="QB_ROW_43250" localSheetId="1" hidden="1">FASB117!#REF!</definedName>
    <definedName name="QB_ROW_432500" localSheetId="0" hidden="1">'YTD Summary Stmt of Actv.'!#REF!</definedName>
    <definedName name="QB_ROW_43340" localSheetId="1" hidden="1">FASB117!#REF!</definedName>
    <definedName name="QB_ROW_433400" localSheetId="0" hidden="1">'YTD Summary Stmt of Actv.'!#REF!</definedName>
    <definedName name="QB_ROW_434240" localSheetId="1" hidden="1">FASB117!#REF!</definedName>
    <definedName name="QB_ROW_4342400" localSheetId="0" hidden="1">'YTD Summary Stmt of Actv.'!#REF!</definedName>
    <definedName name="QB_ROW_44240" localSheetId="1" hidden="1">FASB117!#REF!</definedName>
    <definedName name="QB_ROW_442400" localSheetId="0" hidden="1">'YTD Summary Stmt of Actv.'!#REF!</definedName>
    <definedName name="QB_ROW_45250" localSheetId="1" hidden="1">FASB117!#REF!</definedName>
    <definedName name="QB_ROW_452500" localSheetId="0" hidden="1">'YTD Summary Stmt of Actv.'!#REF!</definedName>
    <definedName name="QB_ROW_4792600" localSheetId="0" hidden="1">'YTD Summary Stmt of Actv.'!#REF!</definedName>
    <definedName name="QB_ROW_4802600" localSheetId="0" hidden="1">'YTD Summary Stmt of Actv.'!#REF!</definedName>
    <definedName name="QB_ROW_4822600" localSheetId="0" hidden="1">'YTD Summary Stmt of Actv.'!#REF!</definedName>
    <definedName name="QB_ROW_4832600" localSheetId="0" hidden="1">'YTD Summary Stmt of Actv.'!#REF!</definedName>
    <definedName name="QB_ROW_4842600" localSheetId="0" hidden="1">'YTD Summary Stmt of Actv.'!#REF!</definedName>
    <definedName name="QB_ROW_4852600" localSheetId="0" hidden="1">'YTD Summary Stmt of Actv.'!#REF!</definedName>
    <definedName name="QB_ROW_4862500" localSheetId="0" hidden="1">'YTD Summary Stmt of Actv.'!#REF!</definedName>
    <definedName name="QB_ROW_4902500" localSheetId="0" hidden="1">'YTD Summary Stmt of Actv.'!#REF!</definedName>
    <definedName name="QB_ROW_491240" localSheetId="1" hidden="1">FASB117!#REF!</definedName>
    <definedName name="QB_ROW_4912400" localSheetId="0" hidden="1">'YTD Summary Stmt of Actv.'!#REF!</definedName>
    <definedName name="QB_ROW_494240" localSheetId="1" hidden="1">FASB117!#REF!</definedName>
    <definedName name="QB_ROW_4942400" localSheetId="0" hidden="1">'YTD Summary Stmt of Actv.'!#REF!</definedName>
    <definedName name="QB_ROW_4952500" localSheetId="0" hidden="1">'YTD Summary Stmt of Actv.'!#REF!</definedName>
    <definedName name="QB_ROW_501250" localSheetId="1" hidden="1">FASB117!$F$9</definedName>
    <definedName name="QB_ROW_5012500" localSheetId="0" hidden="1">'YTD Summary Stmt of Actv.'!#REF!</definedName>
    <definedName name="QB_ROW_502250" localSheetId="1" hidden="1">FASB117!$F$12</definedName>
    <definedName name="QB_ROW_5022500" localSheetId="0" hidden="1">'YTD Summary Stmt of Actv.'!#REF!</definedName>
    <definedName name="QB_ROW_5050" localSheetId="1" hidden="1">FASB117!$F$5</definedName>
    <definedName name="QB_ROW_50500" localSheetId="0" hidden="1">'YTD Summary Stmt of Actv.'!#REF!</definedName>
    <definedName name="QB_ROW_505250" localSheetId="1" hidden="1">FASB117!$F$16</definedName>
    <definedName name="QB_ROW_5052500" localSheetId="0" hidden="1">'YTD Summary Stmt of Actv.'!#REF!</definedName>
    <definedName name="QB_ROW_507260" localSheetId="1" hidden="1">FASB117!$G$6</definedName>
    <definedName name="QB_ROW_5072600" localSheetId="0" hidden="1">'YTD Summary Stmt of Actv.'!#REF!</definedName>
    <definedName name="QB_ROW_508240" localSheetId="1" hidden="1">FASB117!#REF!</definedName>
    <definedName name="QB_ROW_5082400" localSheetId="0" hidden="1">'YTD Summary Stmt of Actv.'!#REF!</definedName>
    <definedName name="QB_ROW_5260" localSheetId="1" hidden="1">FASB117!$G$7</definedName>
    <definedName name="QB_ROW_52600" localSheetId="0" hidden="1">'YTD Summary Stmt of Actv.'!#REF!</definedName>
    <definedName name="QB_ROW_5350" localSheetId="1" hidden="1">FASB117!$F$8</definedName>
    <definedName name="QB_ROW_53500" localSheetId="0" hidden="1">'YTD Summary Stmt of Actv.'!#REF!</definedName>
    <definedName name="QB_ROW_6040" localSheetId="1" hidden="1">FASB117!#REF!</definedName>
    <definedName name="QB_ROW_60400" localSheetId="0" hidden="1">'YTD Summary Stmt of Actv.'!#REF!</definedName>
    <definedName name="QB_ROW_6340" localSheetId="1" hidden="1">FASB117!#REF!</definedName>
    <definedName name="QB_ROW_63400" localSheetId="0" hidden="1">'YTD Summary Stmt of Actv.'!#REF!</definedName>
    <definedName name="QB_ROW_68240" localSheetId="1" hidden="1">FASB117!$E$37</definedName>
    <definedName name="QB_ROW_682400" localSheetId="0" hidden="1">'YTD Summary Stmt of Actv.'!#REF!</definedName>
    <definedName name="QB_ROW_86321" localSheetId="1" hidden="1">FASB117!#REF!</definedName>
    <definedName name="QB_ROW_863210" localSheetId="0" hidden="1">'YTD Summary Stmt of Actv.'!$C$3</definedName>
    <definedName name="QB_ROW_87031" localSheetId="1" hidden="1">FASB117!#REF!</definedName>
    <definedName name="QB_ROW_870310" localSheetId="0" hidden="1">'YTD Summary Stmt of Actv.'!#REF!</definedName>
    <definedName name="QB_ROW_87331" localSheetId="1" hidden="1">FASB117!#REF!</definedName>
    <definedName name="QB_ROW_873310" localSheetId="0" hidden="1">'YTD Summary Stmt of Actv.'!#REF!</definedName>
    <definedName name="QBCANSUPPORTUPDATE" localSheetId="1">TRUE</definedName>
    <definedName name="QBCANSUPPORTUPDATE" localSheetId="0">TRUE</definedName>
    <definedName name="QBCOMPANYFILENAME" localSheetId="1">"Q:\LWVCEF 2004-2005.QBW"</definedName>
    <definedName name="QBCOMPANYFILENAME" localSheetId="0">"Q:\LWVCEF 2004-2005.QBW"</definedName>
    <definedName name="QBENDDATE" localSheetId="1">20150228</definedName>
    <definedName name="QBENDDATE" localSheetId="0">20141231</definedName>
    <definedName name="QBHEADERSONSCREEN" localSheetId="1">FALSE</definedName>
    <definedName name="QBHEADERSONSCREEN" localSheetId="0">FALSE</definedName>
    <definedName name="QBMETADATASIZE" localSheetId="1">5802</definedName>
    <definedName name="QBMETADATASIZE" localSheetId="0">5802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19</definedName>
    <definedName name="QBREPORTCOMPANYID" localSheetId="1">"ed63fede42314b36bb2c132d8ee034e7"</definedName>
    <definedName name="QBREPORTCOMPANYID" localSheetId="0">"ed63fede42314b36bb2c132d8ee034e7"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FALSE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11</definedName>
    <definedName name="QBREPORTROWAXIS" localSheetId="0">11</definedName>
    <definedName name="QBREPORTSUBCOLAXIS" localSheetId="1">0</definedName>
    <definedName name="QBREPORTSUBCOLAXIS" localSheetId="0">0</definedName>
    <definedName name="QBREPORTTYPE" localSheetId="1">0</definedName>
    <definedName name="QBREPORTTYPE" localSheetId="0">3</definedName>
    <definedName name="QBROWHEADERS" localSheetId="1">7</definedName>
    <definedName name="QBROWHEADERS" localSheetId="0">7</definedName>
    <definedName name="QBSTARTDATE" localSheetId="1">20140701</definedName>
    <definedName name="QBSTARTDATE" localSheetId="0">20140701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S18" i="1"/>
  <c r="T18" i="1"/>
  <c r="T22" i="1" s="1"/>
  <c r="V14" i="1"/>
  <c r="AH25" i="7"/>
  <c r="AF25" i="7"/>
  <c r="AF26" i="7" s="1"/>
  <c r="AF27" i="7" s="1"/>
  <c r="AD25" i="7"/>
  <c r="Z25" i="7"/>
  <c r="X25" i="7"/>
  <c r="V25" i="7"/>
  <c r="R25" i="7"/>
  <c r="L25" i="7"/>
  <c r="P25" i="7" s="1"/>
  <c r="AN25" i="7" s="1"/>
  <c r="AR25" i="7" s="1"/>
  <c r="J25" i="7"/>
  <c r="F25" i="7"/>
  <c r="AN24" i="7"/>
  <c r="AR24" i="7" s="1"/>
  <c r="N24" i="7"/>
  <c r="AL24" i="7" s="1"/>
  <c r="AP24" i="7" s="1"/>
  <c r="P23" i="7"/>
  <c r="AN23" i="7" s="1"/>
  <c r="AR23" i="7" s="1"/>
  <c r="N23" i="7"/>
  <c r="AL23" i="7" s="1"/>
  <c r="AP23" i="7" s="1"/>
  <c r="P22" i="7"/>
  <c r="AN22" i="7" s="1"/>
  <c r="AR22" i="7" s="1"/>
  <c r="N22" i="7"/>
  <c r="AL22" i="7" s="1"/>
  <c r="AP22" i="7" s="1"/>
  <c r="P21" i="7"/>
  <c r="AN21" i="7" s="1"/>
  <c r="AR21" i="7" s="1"/>
  <c r="N21" i="7"/>
  <c r="AL21" i="7" s="1"/>
  <c r="AP21" i="7" s="1"/>
  <c r="AN20" i="7"/>
  <c r="AR20" i="7" s="1"/>
  <c r="AL20" i="7"/>
  <c r="AP20" i="7" s="1"/>
  <c r="P20" i="7"/>
  <c r="N20" i="7"/>
  <c r="P19" i="7"/>
  <c r="AN19" i="7" s="1"/>
  <c r="AR19" i="7" s="1"/>
  <c r="N19" i="7"/>
  <c r="AL19" i="7" s="1"/>
  <c r="AP19" i="7" s="1"/>
  <c r="P18" i="7"/>
  <c r="AN18" i="7" s="1"/>
  <c r="AR18" i="7" s="1"/>
  <c r="N18" i="7"/>
  <c r="AL18" i="7" s="1"/>
  <c r="AP18" i="7" s="1"/>
  <c r="P17" i="7"/>
  <c r="AN17" i="7" s="1"/>
  <c r="AR17" i="7" s="1"/>
  <c r="N17" i="7"/>
  <c r="AL17" i="7" s="1"/>
  <c r="AP17" i="7" s="1"/>
  <c r="AN16" i="7"/>
  <c r="AR16" i="7" s="1"/>
  <c r="AL16" i="7"/>
  <c r="AP16" i="7" s="1"/>
  <c r="P16" i="7"/>
  <c r="N16" i="7"/>
  <c r="P15" i="7"/>
  <c r="AN15" i="7" s="1"/>
  <c r="AR15" i="7" s="1"/>
  <c r="N15" i="7"/>
  <c r="AL15" i="7" s="1"/>
  <c r="AP15" i="7" s="1"/>
  <c r="P14" i="7"/>
  <c r="AN14" i="7" s="1"/>
  <c r="AR14" i="7" s="1"/>
  <c r="N14" i="7"/>
  <c r="AL14" i="7" s="1"/>
  <c r="AP14" i="7" s="1"/>
  <c r="P13" i="7"/>
  <c r="AN13" i="7" s="1"/>
  <c r="AR13" i="7" s="1"/>
  <c r="N13" i="7"/>
  <c r="AL13" i="7" s="1"/>
  <c r="AP13" i="7" s="1"/>
  <c r="AN12" i="7"/>
  <c r="AR12" i="7" s="1"/>
  <c r="N12" i="7"/>
  <c r="AL12" i="7" s="1"/>
  <c r="AP12" i="7" s="1"/>
  <c r="AN11" i="7"/>
  <c r="AR11" i="7" s="1"/>
  <c r="P11" i="7"/>
  <c r="N11" i="7"/>
  <c r="AL11" i="7" s="1"/>
  <c r="AP11" i="7" s="1"/>
  <c r="AH8" i="7"/>
  <c r="AH9" i="7" s="1"/>
  <c r="AH26" i="7" s="1"/>
  <c r="AH27" i="7" s="1"/>
  <c r="AD8" i="7"/>
  <c r="AD9" i="7" s="1"/>
  <c r="Z8" i="7"/>
  <c r="Z9" i="7" s="1"/>
  <c r="X8" i="7"/>
  <c r="X9" i="7" s="1"/>
  <c r="X26" i="7" s="1"/>
  <c r="X27" i="7" s="1"/>
  <c r="V8" i="7"/>
  <c r="V9" i="7" s="1"/>
  <c r="V26" i="7" s="1"/>
  <c r="V27" i="7" s="1"/>
  <c r="R8" i="7"/>
  <c r="R9" i="7" s="1"/>
  <c r="L8" i="7"/>
  <c r="L9" i="7" s="1"/>
  <c r="J8" i="7"/>
  <c r="J9" i="7" s="1"/>
  <c r="J26" i="7" s="1"/>
  <c r="J27" i="7" s="1"/>
  <c r="H8" i="7"/>
  <c r="H9" i="7" s="1"/>
  <c r="F8" i="7"/>
  <c r="F9" i="7" s="1"/>
  <c r="AN7" i="7"/>
  <c r="AR7" i="7" s="1"/>
  <c r="AL7" i="7"/>
  <c r="AP7" i="7" s="1"/>
  <c r="N7" i="7"/>
  <c r="AL6" i="7"/>
  <c r="AP6" i="7" s="1"/>
  <c r="P6" i="7"/>
  <c r="AN6" i="7" s="1"/>
  <c r="AR6" i="7" s="1"/>
  <c r="N6" i="7"/>
  <c r="BH36" i="6"/>
  <c r="BH37" i="6" s="1"/>
  <c r="BH38" i="6" s="1"/>
  <c r="BF36" i="6"/>
  <c r="AV36" i="6"/>
  <c r="AT36" i="6"/>
  <c r="AR36" i="6"/>
  <c r="AR37" i="6" s="1"/>
  <c r="AR38" i="6" s="1"/>
  <c r="AP36" i="6"/>
  <c r="AJ36" i="6"/>
  <c r="AN36" i="6" s="1"/>
  <c r="AZ36" i="6" s="1"/>
  <c r="AH36" i="6"/>
  <c r="AL36" i="6" s="1"/>
  <c r="AB36" i="6"/>
  <c r="AF36" i="6" s="1"/>
  <c r="Z36" i="6"/>
  <c r="V36" i="6"/>
  <c r="AD36" i="6" s="1"/>
  <c r="T36" i="6"/>
  <c r="R36" i="6"/>
  <c r="L36" i="6"/>
  <c r="J36" i="6"/>
  <c r="H36" i="6"/>
  <c r="F36" i="6"/>
  <c r="AL35" i="6"/>
  <c r="AX35" i="6" s="1"/>
  <c r="AF35" i="6"/>
  <c r="BD35" i="6" s="1"/>
  <c r="BL35" i="6" s="1"/>
  <c r="AD35" i="6"/>
  <c r="N35" i="6"/>
  <c r="BL34" i="6"/>
  <c r="AL34" i="6"/>
  <c r="AX34" i="6" s="1"/>
  <c r="AD34" i="6"/>
  <c r="N34" i="6"/>
  <c r="AX33" i="6"/>
  <c r="AN33" i="6"/>
  <c r="AZ33" i="6" s="1"/>
  <c r="BD33" i="6" s="1"/>
  <c r="AL33" i="6"/>
  <c r="AF33" i="6"/>
  <c r="AD33" i="6"/>
  <c r="P33" i="6"/>
  <c r="N33" i="6"/>
  <c r="AN32" i="6"/>
  <c r="AZ32" i="6" s="1"/>
  <c r="BD32" i="6" s="1"/>
  <c r="AL32" i="6"/>
  <c r="AX32" i="6" s="1"/>
  <c r="AF32" i="6"/>
  <c r="AD32" i="6"/>
  <c r="P32" i="6"/>
  <c r="N32" i="6"/>
  <c r="AN31" i="6"/>
  <c r="AZ31" i="6" s="1"/>
  <c r="AL31" i="6"/>
  <c r="AX31" i="6" s="1"/>
  <c r="AF31" i="6"/>
  <c r="AD31" i="6"/>
  <c r="P31" i="6"/>
  <c r="N31" i="6"/>
  <c r="AX30" i="6"/>
  <c r="AN30" i="6"/>
  <c r="AZ30" i="6" s="1"/>
  <c r="AL30" i="6"/>
  <c r="AF30" i="6"/>
  <c r="AD30" i="6"/>
  <c r="BB30" i="6" s="1"/>
  <c r="BJ30" i="6" s="1"/>
  <c r="P30" i="6"/>
  <c r="N30" i="6"/>
  <c r="AX29" i="6"/>
  <c r="AN29" i="6"/>
  <c r="AZ29" i="6" s="1"/>
  <c r="BD29" i="6" s="1"/>
  <c r="AL29" i="6"/>
  <c r="AF29" i="6"/>
  <c r="AD29" i="6"/>
  <c r="BB29" i="6" s="1"/>
  <c r="BJ29" i="6" s="1"/>
  <c r="P29" i="6"/>
  <c r="N29" i="6"/>
  <c r="AN28" i="6"/>
  <c r="AZ28" i="6" s="1"/>
  <c r="BD28" i="6" s="1"/>
  <c r="AL28" i="6"/>
  <c r="AX28" i="6" s="1"/>
  <c r="AF28" i="6"/>
  <c r="AD28" i="6"/>
  <c r="P28" i="6"/>
  <c r="BL28" i="6" s="1"/>
  <c r="N28" i="6"/>
  <c r="AN27" i="6"/>
  <c r="AZ27" i="6" s="1"/>
  <c r="AL27" i="6"/>
  <c r="AX27" i="6" s="1"/>
  <c r="AF27" i="6"/>
  <c r="AD27" i="6"/>
  <c r="P27" i="6"/>
  <c r="N27" i="6"/>
  <c r="AX26" i="6"/>
  <c r="AN26" i="6"/>
  <c r="AZ26" i="6" s="1"/>
  <c r="AL26" i="6"/>
  <c r="AF26" i="6"/>
  <c r="AD26" i="6"/>
  <c r="P26" i="6"/>
  <c r="N26" i="6"/>
  <c r="AX25" i="6"/>
  <c r="AN25" i="6"/>
  <c r="AZ25" i="6" s="1"/>
  <c r="BD25" i="6" s="1"/>
  <c r="AL25" i="6"/>
  <c r="AF25" i="6"/>
  <c r="AD25" i="6"/>
  <c r="P25" i="6"/>
  <c r="N25" i="6"/>
  <c r="AN24" i="6"/>
  <c r="AZ24" i="6" s="1"/>
  <c r="BD24" i="6" s="1"/>
  <c r="AL24" i="6"/>
  <c r="AX24" i="6" s="1"/>
  <c r="AF24" i="6"/>
  <c r="AD24" i="6"/>
  <c r="P24" i="6"/>
  <c r="N24" i="6"/>
  <c r="AZ23" i="6"/>
  <c r="AL23" i="6"/>
  <c r="AX23" i="6" s="1"/>
  <c r="AF23" i="6"/>
  <c r="BD23" i="6" s="1"/>
  <c r="AD23" i="6"/>
  <c r="P23" i="6"/>
  <c r="N23" i="6"/>
  <c r="AN22" i="6"/>
  <c r="AZ22" i="6" s="1"/>
  <c r="BD22" i="6" s="1"/>
  <c r="AL22" i="6"/>
  <c r="AX22" i="6" s="1"/>
  <c r="AD22" i="6"/>
  <c r="P22" i="6"/>
  <c r="N22" i="6"/>
  <c r="AL21" i="6"/>
  <c r="AX21" i="6" s="1"/>
  <c r="AD21" i="6"/>
  <c r="BB21" i="6" s="1"/>
  <c r="P21" i="6"/>
  <c r="BL21" i="6" s="1"/>
  <c r="N21" i="6"/>
  <c r="AL20" i="6"/>
  <c r="AX20" i="6" s="1"/>
  <c r="AD20" i="6"/>
  <c r="BB20" i="6" s="1"/>
  <c r="P20" i="6"/>
  <c r="BL20" i="6" s="1"/>
  <c r="N20" i="6"/>
  <c r="AN19" i="6"/>
  <c r="AZ19" i="6" s="1"/>
  <c r="AL19" i="6"/>
  <c r="AX19" i="6" s="1"/>
  <c r="AF19" i="6"/>
  <c r="AD19" i="6"/>
  <c r="P19" i="6"/>
  <c r="N19" i="6"/>
  <c r="BL18" i="6"/>
  <c r="AL18" i="6"/>
  <c r="AX18" i="6" s="1"/>
  <c r="AD18" i="6"/>
  <c r="BB18" i="6" s="1"/>
  <c r="N18" i="6"/>
  <c r="J16" i="6"/>
  <c r="J37" i="6" s="1"/>
  <c r="J38" i="6" s="1"/>
  <c r="BF15" i="6"/>
  <c r="AV15" i="6"/>
  <c r="AZ15" i="6" s="1"/>
  <c r="BD15" i="6" s="1"/>
  <c r="BL15" i="6" s="1"/>
  <c r="AT15" i="6"/>
  <c r="AP15" i="6"/>
  <c r="AH15" i="6"/>
  <c r="AL15" i="6" s="1"/>
  <c r="Z15" i="6"/>
  <c r="Z16" i="6" s="1"/>
  <c r="Z37" i="6" s="1"/>
  <c r="Z38" i="6" s="1"/>
  <c r="V15" i="6"/>
  <c r="T15" i="6"/>
  <c r="R15" i="6"/>
  <c r="J15" i="6"/>
  <c r="N15" i="6" s="1"/>
  <c r="F15" i="6"/>
  <c r="AZ14" i="6"/>
  <c r="BD14" i="6" s="1"/>
  <c r="BL14" i="6" s="1"/>
  <c r="AL14" i="6"/>
  <c r="AX14" i="6" s="1"/>
  <c r="AD14" i="6"/>
  <c r="N14" i="6"/>
  <c r="BF12" i="6"/>
  <c r="BF16" i="6" s="1"/>
  <c r="BF37" i="6" s="1"/>
  <c r="BF38" i="6" s="1"/>
  <c r="AV12" i="6"/>
  <c r="AV16" i="6" s="1"/>
  <c r="AV37" i="6" s="1"/>
  <c r="AV38" i="6" s="1"/>
  <c r="AT12" i="6"/>
  <c r="AP12" i="6"/>
  <c r="AL12" i="6"/>
  <c r="AX12" i="6" s="1"/>
  <c r="AJ12" i="6"/>
  <c r="AN12" i="6" s="1"/>
  <c r="AZ12" i="6" s="1"/>
  <c r="AH12" i="6"/>
  <c r="AH16" i="6" s="1"/>
  <c r="AH37" i="6" s="1"/>
  <c r="AB12" i="6"/>
  <c r="AB16" i="6" s="1"/>
  <c r="AB37" i="6" s="1"/>
  <c r="AB38" i="6" s="1"/>
  <c r="Z12" i="6"/>
  <c r="X12" i="6"/>
  <c r="X16" i="6" s="1"/>
  <c r="V12" i="6"/>
  <c r="T12" i="6"/>
  <c r="T16" i="6" s="1"/>
  <c r="T37" i="6" s="1"/>
  <c r="T38" i="6" s="1"/>
  <c r="R12" i="6"/>
  <c r="R16" i="6" s="1"/>
  <c r="R37" i="6" s="1"/>
  <c r="R38" i="6" s="1"/>
  <c r="L12" i="6"/>
  <c r="L16" i="6" s="1"/>
  <c r="L37" i="6" s="1"/>
  <c r="L38" i="6" s="1"/>
  <c r="J12" i="6"/>
  <c r="H12" i="6"/>
  <c r="H16" i="6" s="1"/>
  <c r="F12" i="6"/>
  <c r="F16" i="6" s="1"/>
  <c r="AZ11" i="6"/>
  <c r="AL11" i="6"/>
  <c r="AX11" i="6" s="1"/>
  <c r="AF11" i="6"/>
  <c r="AD11" i="6"/>
  <c r="N11" i="6"/>
  <c r="BL10" i="6"/>
  <c r="AX10" i="6"/>
  <c r="BB10" i="6" s="1"/>
  <c r="AL10" i="6"/>
  <c r="AD10" i="6"/>
  <c r="N10" i="6"/>
  <c r="AX9" i="6"/>
  <c r="BB9" i="6" s="1"/>
  <c r="AL9" i="6"/>
  <c r="AD9" i="6"/>
  <c r="P9" i="6"/>
  <c r="BL9" i="6" s="1"/>
  <c r="N9" i="6"/>
  <c r="AL8" i="6"/>
  <c r="AX8" i="6" s="1"/>
  <c r="BB8" i="6" s="1"/>
  <c r="AD8" i="6"/>
  <c r="P8" i="6"/>
  <c r="BL8" i="6" s="1"/>
  <c r="N8" i="6"/>
  <c r="AZ7" i="6"/>
  <c r="AL7" i="6"/>
  <c r="AX7" i="6" s="1"/>
  <c r="BB7" i="6" s="1"/>
  <c r="AF7" i="6"/>
  <c r="BD7" i="6" s="1"/>
  <c r="BL7" i="6" s="1"/>
  <c r="AD7" i="6"/>
  <c r="N7" i="6"/>
  <c r="AX6" i="6"/>
  <c r="AN6" i="6"/>
  <c r="AZ6" i="6" s="1"/>
  <c r="AL6" i="6"/>
  <c r="AF6" i="6"/>
  <c r="AD6" i="6"/>
  <c r="P6" i="6"/>
  <c r="N6" i="6"/>
  <c r="BJ10" i="6" l="1"/>
  <c r="AX15" i="6"/>
  <c r="BD19" i="6"/>
  <c r="BL19" i="6" s="1"/>
  <c r="BL27" i="6"/>
  <c r="BB28" i="6"/>
  <c r="BJ28" i="6" s="1"/>
  <c r="BD31" i="6"/>
  <c r="N36" i="6"/>
  <c r="Z26" i="7"/>
  <c r="Z27" i="7" s="1"/>
  <c r="BB11" i="6"/>
  <c r="BD11" i="6"/>
  <c r="BL11" i="6" s="1"/>
  <c r="V16" i="6"/>
  <c r="V37" i="6" s="1"/>
  <c r="AT16" i="6"/>
  <c r="AT37" i="6" s="1"/>
  <c r="AT38" i="6" s="1"/>
  <c r="AP16" i="6"/>
  <c r="AP37" i="6" s="1"/>
  <c r="AP38" i="6" s="1"/>
  <c r="BJ18" i="6"/>
  <c r="BB19" i="6"/>
  <c r="BJ21" i="6"/>
  <c r="BB22" i="6"/>
  <c r="BB27" i="6"/>
  <c r="BJ27" i="6" s="1"/>
  <c r="BD30" i="6"/>
  <c r="BL30" i="6" s="1"/>
  <c r="BB34" i="6"/>
  <c r="BJ34" i="6" s="1"/>
  <c r="P36" i="6"/>
  <c r="AX36" i="6"/>
  <c r="BB36" i="6" s="1"/>
  <c r="AD26" i="7"/>
  <c r="AD27" i="7" s="1"/>
  <c r="BB6" i="6"/>
  <c r="BJ6" i="6" s="1"/>
  <c r="BJ9" i="6"/>
  <c r="BB26" i="6"/>
  <c r="BJ26" i="6" s="1"/>
  <c r="BL24" i="6"/>
  <c r="BL32" i="6"/>
  <c r="BL23" i="6"/>
  <c r="BB24" i="6"/>
  <c r="BJ24" i="6" s="1"/>
  <c r="BD27" i="6"/>
  <c r="BL31" i="6"/>
  <c r="BB32" i="6"/>
  <c r="BJ32" i="6" s="1"/>
  <c r="L26" i="7"/>
  <c r="L27" i="7" s="1"/>
  <c r="N25" i="7"/>
  <c r="AL25" i="7" s="1"/>
  <c r="AP25" i="7" s="1"/>
  <c r="BL25" i="6"/>
  <c r="BB25" i="6"/>
  <c r="BJ25" i="6" s="1"/>
  <c r="BB33" i="6"/>
  <c r="BJ33" i="6" s="1"/>
  <c r="BJ8" i="6"/>
  <c r="BJ11" i="6"/>
  <c r="BB14" i="6"/>
  <c r="BJ14" i="6" s="1"/>
  <c r="BB23" i="6"/>
  <c r="BJ23" i="6" s="1"/>
  <c r="BD26" i="6"/>
  <c r="BL26" i="6" s="1"/>
  <c r="BB31" i="6"/>
  <c r="BJ31" i="6" s="1"/>
  <c r="BB35" i="6"/>
  <c r="BJ35" i="6" s="1"/>
  <c r="R26" i="7"/>
  <c r="R27" i="7" s="1"/>
  <c r="H26" i="7"/>
  <c r="P9" i="7"/>
  <c r="AN9" i="7" s="1"/>
  <c r="AR9" i="7" s="1"/>
  <c r="F26" i="7"/>
  <c r="N9" i="7"/>
  <c r="AL9" i="7" s="1"/>
  <c r="AP9" i="7" s="1"/>
  <c r="N8" i="7"/>
  <c r="AL8" i="7" s="1"/>
  <c r="AP8" i="7" s="1"/>
  <c r="P8" i="7"/>
  <c r="AN8" i="7" s="1"/>
  <c r="AR8" i="7" s="1"/>
  <c r="BJ19" i="6"/>
  <c r="BL6" i="6"/>
  <c r="BJ22" i="6"/>
  <c r="BL29" i="6"/>
  <c r="BL33" i="6"/>
  <c r="N16" i="6"/>
  <c r="F37" i="6"/>
  <c r="BL22" i="6"/>
  <c r="AD16" i="6"/>
  <c r="AF16" i="6"/>
  <c r="X37" i="6"/>
  <c r="BD6" i="6"/>
  <c r="BJ7" i="6"/>
  <c r="P16" i="6"/>
  <c r="H37" i="6"/>
  <c r="AH38" i="6"/>
  <c r="AL38" i="6" s="1"/>
  <c r="AL37" i="6"/>
  <c r="BJ20" i="6"/>
  <c r="BD36" i="6"/>
  <c r="BL36" i="6" s="1"/>
  <c r="N12" i="6"/>
  <c r="AD12" i="6"/>
  <c r="BB12" i="6" s="1"/>
  <c r="AD15" i="6"/>
  <c r="BB15" i="6" s="1"/>
  <c r="BJ15" i="6" s="1"/>
  <c r="AJ16" i="6"/>
  <c r="P12" i="6"/>
  <c r="AF12" i="6"/>
  <c r="BD12" i="6" s="1"/>
  <c r="AL16" i="6"/>
  <c r="Q21" i="1"/>
  <c r="BJ36" i="6" l="1"/>
  <c r="AX16" i="6"/>
  <c r="BB16" i="6" s="1"/>
  <c r="BJ16" i="6" s="1"/>
  <c r="AX37" i="6"/>
  <c r="AX38" i="6"/>
  <c r="F27" i="7"/>
  <c r="N27" i="7" s="1"/>
  <c r="AL27" i="7" s="1"/>
  <c r="AP27" i="7" s="1"/>
  <c r="N26" i="7"/>
  <c r="AL26" i="7" s="1"/>
  <c r="AP26" i="7" s="1"/>
  <c r="P26" i="7"/>
  <c r="AN26" i="7" s="1"/>
  <c r="AR26" i="7" s="1"/>
  <c r="H27" i="7"/>
  <c r="P27" i="7" s="1"/>
  <c r="AN27" i="7" s="1"/>
  <c r="AR27" i="7" s="1"/>
  <c r="BJ12" i="6"/>
  <c r="AJ37" i="6"/>
  <c r="AN16" i="6"/>
  <c r="AZ16" i="6" s="1"/>
  <c r="X38" i="6"/>
  <c r="AF38" i="6" s="1"/>
  <c r="AF37" i="6"/>
  <c r="N37" i="6"/>
  <c r="F38" i="6"/>
  <c r="N38" i="6" s="1"/>
  <c r="BL12" i="6"/>
  <c r="BD16" i="6"/>
  <c r="BL16" i="6" s="1"/>
  <c r="H38" i="6"/>
  <c r="P38" i="6" s="1"/>
  <c r="P37" i="6"/>
  <c r="V38" i="6"/>
  <c r="AD38" i="6" s="1"/>
  <c r="BB38" i="6" s="1"/>
  <c r="AD37" i="6"/>
  <c r="BB37" i="6" s="1"/>
  <c r="AE30" i="1"/>
  <c r="V30" i="1"/>
  <c r="Z3" i="1"/>
  <c r="Y3" i="1"/>
  <c r="AB3" i="1"/>
  <c r="X4" i="1"/>
  <c r="W4" i="1"/>
  <c r="Z4" i="1"/>
  <c r="Y4" i="1"/>
  <c r="AA4" i="1"/>
  <c r="AB4" i="1"/>
  <c r="AD4" i="1"/>
  <c r="P4" i="1"/>
  <c r="M4" i="1"/>
  <c r="M3" i="1"/>
  <c r="O4" i="1"/>
  <c r="N4" i="1"/>
  <c r="L4" i="1"/>
  <c r="J4" i="1"/>
  <c r="I4" i="1"/>
  <c r="H4" i="1"/>
  <c r="K3" i="1"/>
  <c r="I3" i="1"/>
  <c r="H3" i="1"/>
  <c r="BJ37" i="6" l="1"/>
  <c r="AJ38" i="6"/>
  <c r="AN38" i="6" s="1"/>
  <c r="AZ38" i="6" s="1"/>
  <c r="AN37" i="6"/>
  <c r="AZ37" i="6" s="1"/>
  <c r="BD37" i="6" s="1"/>
  <c r="BL37" i="6" s="1"/>
  <c r="BD38" i="6"/>
  <c r="BL38" i="6" s="1"/>
  <c r="BJ38" i="6"/>
  <c r="AA3" i="1"/>
  <c r="J3" i="1"/>
  <c r="W3" i="1"/>
  <c r="AD3" i="1"/>
  <c r="O3" i="1"/>
  <c r="K4" i="1"/>
  <c r="P3" i="1"/>
  <c r="L3" i="1" l="1"/>
  <c r="X3" i="1"/>
  <c r="N3" i="1"/>
  <c r="L52" i="2"/>
  <c r="H23" i="2"/>
  <c r="V8" i="1"/>
  <c r="V10" i="1"/>
  <c r="S21" i="1" l="1"/>
  <c r="V12" i="1" l="1"/>
  <c r="V13" i="1"/>
  <c r="V11" i="1"/>
  <c r="H53" i="2" s="1"/>
  <c r="AE19" i="1"/>
  <c r="AG19" i="1" s="1"/>
  <c r="AE20" i="1"/>
  <c r="AE17" i="1"/>
  <c r="AG17" i="1" s="1"/>
  <c r="AE16" i="1"/>
  <c r="AG14" i="1"/>
  <c r="AG15" i="1"/>
  <c r="T21" i="1"/>
  <c r="W21" i="1"/>
  <c r="AG16" i="1" l="1"/>
  <c r="J53" i="2"/>
  <c r="S22" i="1"/>
  <c r="S23" i="1" s="1"/>
  <c r="AE21" i="1"/>
  <c r="AG21" i="1" s="1"/>
  <c r="AG20" i="1"/>
  <c r="AE3" i="1"/>
  <c r="AB5" i="1"/>
  <c r="AB18" i="1" s="1"/>
  <c r="AB22" i="1" s="1"/>
  <c r="AE4" i="1"/>
  <c r="J30" i="2" s="1"/>
  <c r="T23" i="1"/>
  <c r="AD21" i="1"/>
  <c r="AC21" i="1"/>
  <c r="AB21" i="1"/>
  <c r="AA21" i="1"/>
  <c r="Z21" i="1"/>
  <c r="Y21" i="1"/>
  <c r="X21" i="1"/>
  <c r="P5" i="1" l="1"/>
  <c r="P18" i="1" s="1"/>
  <c r="AE5" i="1"/>
  <c r="AE18" i="1" s="1"/>
  <c r="Q4" i="1"/>
  <c r="V4" i="1" s="1"/>
  <c r="Q3" i="1" l="1"/>
  <c r="V3" i="1" s="1"/>
  <c r="V5" i="1" s="1"/>
  <c r="AE22" i="1"/>
  <c r="AG4" i="1"/>
  <c r="V18" i="1" l="1"/>
  <c r="V22" i="1" s="1"/>
  <c r="V23" i="1" s="1"/>
  <c r="V31" i="1" s="1"/>
  <c r="AG3" i="1"/>
  <c r="Q5" i="1"/>
  <c r="Q18" i="1" s="1"/>
  <c r="Q22" i="1" s="1"/>
  <c r="Q23" i="1" s="1"/>
  <c r="AG22" i="1"/>
  <c r="AG23" i="1" s="1"/>
  <c r="AJ32" i="1" s="1"/>
  <c r="AE23" i="1"/>
  <c r="AE31" i="1" s="1"/>
  <c r="AG6" i="1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33" i="2"/>
  <c r="H47" i="2"/>
  <c r="AG5" i="1" l="1"/>
  <c r="J23" i="2"/>
  <c r="H30" i="2" l="1"/>
  <c r="L28" i="2"/>
  <c r="L15" i="2"/>
  <c r="L9" i="2"/>
  <c r="L6" i="2"/>
  <c r="J8" i="2"/>
  <c r="J16" i="2" s="1"/>
  <c r="J29" i="2" s="1"/>
  <c r="H8" i="2"/>
  <c r="H16" i="2" s="1"/>
  <c r="H29" i="2" s="1"/>
  <c r="L8" i="2" l="1"/>
  <c r="J31" i="2"/>
  <c r="L30" i="2"/>
  <c r="L23" i="2"/>
  <c r="L16" i="2" l="1"/>
  <c r="L29" i="2" l="1"/>
  <c r="H31" i="2"/>
  <c r="H48" i="2" s="1"/>
  <c r="L26" i="2"/>
  <c r="L25" i="2"/>
  <c r="L24" i="2"/>
  <c r="L19" i="2"/>
  <c r="L20" i="2"/>
  <c r="L21" i="2"/>
  <c r="L22" i="2"/>
  <c r="L18" i="2"/>
  <c r="L10" i="2"/>
  <c r="L11" i="2"/>
  <c r="L12" i="2"/>
  <c r="L13" i="2"/>
  <c r="L14" i="2"/>
  <c r="L7" i="2"/>
  <c r="L31" i="2" l="1"/>
  <c r="H50" i="2"/>
  <c r="H54" i="2" s="1"/>
  <c r="L49" i="2"/>
  <c r="J51" i="2" l="1"/>
  <c r="L51" i="2" s="1"/>
  <c r="J47" i="2"/>
  <c r="L47" i="2" l="1"/>
  <c r="L48" i="2" s="1"/>
  <c r="J48" i="2"/>
  <c r="AG13" i="1"/>
  <c r="J50" i="2" l="1"/>
  <c r="L50" i="2" s="1"/>
  <c r="AD5" i="1"/>
  <c r="J54" i="2" l="1"/>
  <c r="AD18" i="1"/>
  <c r="AD22" i="1" s="1"/>
  <c r="AD23" i="1" s="1"/>
  <c r="AB23" i="1" l="1"/>
  <c r="AG11" i="1" l="1"/>
  <c r="AG12" i="1"/>
  <c r="AG10" i="1" l="1"/>
  <c r="AG18" i="1" s="1"/>
  <c r="L53" i="2" l="1"/>
  <c r="L54" i="2" s="1"/>
  <c r="N54" i="2" s="1"/>
  <c r="AA5" i="1"/>
  <c r="Y5" i="1"/>
  <c r="Y18" i="1" s="1"/>
  <c r="Y22" i="1" s="1"/>
  <c r="W5" i="1"/>
  <c r="AA18" i="1" l="1"/>
  <c r="AA22" i="1" s="1"/>
  <c r="W18" i="1"/>
  <c r="W22" i="1" s="1"/>
  <c r="W23" i="1" s="1"/>
  <c r="Y23" i="1"/>
  <c r="X5" i="1"/>
  <c r="X18" i="1" s="1"/>
  <c r="X22" i="1" s="1"/>
  <c r="Z5" i="1"/>
  <c r="Z18" i="1" s="1"/>
  <c r="Z22" i="1" s="1"/>
  <c r="AC5" i="1"/>
  <c r="AC18" i="1" l="1"/>
  <c r="AC22" i="1" s="1"/>
  <c r="AC23" i="1" s="1"/>
  <c r="AF5" i="1"/>
  <c r="O5" i="1"/>
  <c r="I5" i="1"/>
  <c r="I18" i="1" s="1"/>
  <c r="H5" i="1"/>
  <c r="H18" i="1" s="1"/>
  <c r="N5" i="1"/>
  <c r="J5" i="1"/>
  <c r="L5" i="1" l="1"/>
  <c r="M5" i="1"/>
  <c r="AA23" i="1" l="1"/>
  <c r="K5" i="1" l="1"/>
  <c r="Z23" i="1" l="1"/>
  <c r="X23" i="1" l="1"/>
  <c r="O18" i="1" l="1"/>
  <c r="N18" i="1" l="1"/>
  <c r="K18" i="1" l="1"/>
  <c r="M18" i="1"/>
  <c r="L18" i="1"/>
  <c r="J18" i="1"/>
</calcChain>
</file>

<file path=xl/sharedStrings.xml><?xml version="1.0" encoding="utf-8"?>
<sst xmlns="http://schemas.openxmlformats.org/spreadsheetml/2006/main" count="265" uniqueCount="140">
  <si>
    <t>Unrestricted Net Assets</t>
  </si>
  <si>
    <t>Board</t>
  </si>
  <si>
    <t>Mgmt.</t>
  </si>
  <si>
    <t>Dev.</t>
  </si>
  <si>
    <t>Voter Service</t>
  </si>
  <si>
    <t>Total Temporarily Restricted  Total LWVCEF</t>
  </si>
  <si>
    <t>Combined   Total LWVCEF</t>
  </si>
  <si>
    <t>Revenue</t>
  </si>
  <si>
    <t>Expenses</t>
  </si>
  <si>
    <t>Change in Net Assets</t>
  </si>
  <si>
    <t>Adjustments</t>
  </si>
  <si>
    <t>Change in Net Assets (above)</t>
  </si>
  <si>
    <t>Change in Net Assets with adjustments</t>
  </si>
  <si>
    <t>Temporarilty Restricted</t>
  </si>
  <si>
    <t>Total</t>
  </si>
  <si>
    <t>Ordinary Income/Expense</t>
  </si>
  <si>
    <t>Income</t>
  </si>
  <si>
    <t>40015 · Contributions</t>
  </si>
  <si>
    <t>40010 · Local League Support-Unrestrict</t>
  </si>
  <si>
    <t>40010.2 · Payments in lieu of PMP</t>
  </si>
  <si>
    <t>Total 40010 · Local League Support-Unrestrict</t>
  </si>
  <si>
    <t>40011 · Local League Support-Restricted</t>
  </si>
  <si>
    <t>40030 · Indiv. Contrib. - Unrestricted</t>
  </si>
  <si>
    <t>40031 · Indiv. Contributions-Restricted</t>
  </si>
  <si>
    <t>40071 · Grant Income - Restricted</t>
  </si>
  <si>
    <t>Total 40015 · Contributions</t>
  </si>
  <si>
    <t>4010 · Earned Revenue</t>
  </si>
  <si>
    <t>40100 · Publications</t>
  </si>
  <si>
    <t>40110 · Merchandise</t>
  </si>
  <si>
    <t>40115 · Shipping Postage</t>
  </si>
  <si>
    <t>40160 · Contract Services</t>
  </si>
  <si>
    <t>Total 4010 · Earned Revenue</t>
  </si>
  <si>
    <t>40165 · Rental Income</t>
  </si>
  <si>
    <t>40170 · Interest</t>
  </si>
  <si>
    <t>40200 · Miscellaneous Income</t>
  </si>
  <si>
    <t>Total Income</t>
  </si>
  <si>
    <t>Cost of Goods Sold</t>
  </si>
  <si>
    <t>50000 · Cost of Goods Sold</t>
  </si>
  <si>
    <t>Total COGS</t>
  </si>
  <si>
    <t>Expense</t>
  </si>
  <si>
    <t>60010 · Personnel</t>
  </si>
  <si>
    <t>60020 · Accounting Services</t>
  </si>
  <si>
    <t>60022 · Bank Charges/Fees</t>
  </si>
  <si>
    <t>60030 · Promotion</t>
  </si>
  <si>
    <t>60040 · Supplies</t>
  </si>
  <si>
    <t>60050 · Telecommunications</t>
  </si>
  <si>
    <t>60060 · Postage/Shipping</t>
  </si>
  <si>
    <t>60070 · Occupancy</t>
  </si>
  <si>
    <t>60080 · Equipment rental &amp; maintenance</t>
  </si>
  <si>
    <t>60090 · Printing &amp; publications</t>
  </si>
  <si>
    <t>60100 · Travel,meals, lodging</t>
  </si>
  <si>
    <t>60140 · Insurance</t>
  </si>
  <si>
    <t>60160 · Fees, subscriptions</t>
  </si>
  <si>
    <t>60170 · Independent Contractors</t>
  </si>
  <si>
    <t>Total Expense</t>
  </si>
  <si>
    <t>Change in Net assets</t>
  </si>
  <si>
    <t>Net assets at beginning of year</t>
  </si>
  <si>
    <t>Net assets at end of year</t>
  </si>
  <si>
    <t>VEC</t>
  </si>
  <si>
    <t>VCA</t>
  </si>
  <si>
    <t>CIVFR</t>
  </si>
  <si>
    <t>Redistricting</t>
  </si>
  <si>
    <t>Community Education</t>
  </si>
  <si>
    <t>Guide to CA Gov.</t>
  </si>
  <si>
    <t>Release redistricting grant from restricted to unrestricted</t>
  </si>
  <si>
    <t>Gross Profit</t>
  </si>
  <si>
    <t>Net Ordinary Income</t>
  </si>
  <si>
    <t>Net Income</t>
  </si>
  <si>
    <t>1000.1 Board</t>
  </si>
  <si>
    <t>1000 Management - Other</t>
  </si>
  <si>
    <t>3001.3 Guide to Government</t>
  </si>
  <si>
    <t>Total 3001 Community Education</t>
  </si>
  <si>
    <t>Total 3012 PLP</t>
  </si>
  <si>
    <t>Total 3010 Voter Service</t>
  </si>
  <si>
    <t>(1000 Management)</t>
  </si>
  <si>
    <t>Total 1000 Management</t>
  </si>
  <si>
    <t>(3001 Community Education)</t>
  </si>
  <si>
    <t>(3000 Programs)</t>
  </si>
  <si>
    <t>(3012 PLP)</t>
  </si>
  <si>
    <t>(3010 Voter Service)</t>
  </si>
  <si>
    <t>Total 3000 Programs</t>
  </si>
  <si>
    <t>TOTAL</t>
  </si>
  <si>
    <t>3001.7 Redistricting</t>
  </si>
  <si>
    <t>3001.8 CIVFR</t>
  </si>
  <si>
    <t>40171 · PPP Accrued Interest Expense</t>
  </si>
  <si>
    <t>4000 PPP</t>
  </si>
  <si>
    <t>PPP</t>
  </si>
  <si>
    <t>Total 3030 Voters Edge</t>
  </si>
  <si>
    <t>Budget</t>
  </si>
  <si>
    <t>61400 · In-Kind Expense</t>
  </si>
  <si>
    <t>Total 2000 Development</t>
  </si>
  <si>
    <t>60019 · Fiscal Mgmt., Audit, &amp; Tax Prep</t>
  </si>
  <si>
    <t>3012.7 PLP - EVG 20-21</t>
  </si>
  <si>
    <t>40013 · Payments in Lieu of Mylo</t>
  </si>
  <si>
    <t>Beginning Net Assets 6/30/2020</t>
  </si>
  <si>
    <t>For 7/1/2020- 6/30/2021</t>
  </si>
  <si>
    <t>3014 Elect Justice</t>
  </si>
  <si>
    <t>5000 Youth GOTV</t>
  </si>
  <si>
    <t>Elect Justice</t>
  </si>
  <si>
    <t>Youth GOTV</t>
  </si>
  <si>
    <t>PY Adj.</t>
  </si>
  <si>
    <t>40035 · In Kind Contributions</t>
  </si>
  <si>
    <t>EVG 20-21 Restricted</t>
  </si>
  <si>
    <t>Note:</t>
  </si>
  <si>
    <t>EVG grant is restricted, a contribution from unrestricted might be needed if expenses are more than revenue</t>
  </si>
  <si>
    <t>40120 · Liability Insurance</t>
  </si>
  <si>
    <t>Grant from Fidelity Charitable-Craig New to be used where needed Most</t>
  </si>
  <si>
    <t>Change in Unrestricted/Restricted Net Assets</t>
  </si>
  <si>
    <t>40012 · Local League Support - Unrestri</t>
  </si>
  <si>
    <t>40070 · Grant Income - Unrestricted</t>
  </si>
  <si>
    <t>FOCE 21-22</t>
  </si>
  <si>
    <t>Difference</t>
  </si>
  <si>
    <t>40172 · Debt Forgiveness</t>
  </si>
  <si>
    <t>FOCE Re-Grants 21-22</t>
  </si>
  <si>
    <t>Total Revenue, gains, and other support</t>
  </si>
  <si>
    <t>5550 · Unrealized Gain/Loss on Stock</t>
  </si>
  <si>
    <t>Jul '20 - Jun 21</t>
  </si>
  <si>
    <t>61300 · Bad Debt</t>
  </si>
  <si>
    <t>3010 Voter Service - Other</t>
  </si>
  <si>
    <t>3001 Community Education - Other</t>
  </si>
  <si>
    <t>Adjusted net assets as of 6/30/21</t>
  </si>
  <si>
    <t>Ending Net Assets 6/30/21</t>
  </si>
  <si>
    <t>FOCE Regrant  21-22 moved to temporary restricted account .BS</t>
  </si>
  <si>
    <t>FOCE 21-22 balance moved to temporary restricted Acct. BS</t>
  </si>
  <si>
    <t>FOCE Re-Grants 2/1/2021-2/28/2022-Any un-used funds become unrestricted</t>
  </si>
  <si>
    <t>FOCE Grant-February 1,2021-February 28, 2022-Any Un-used Funds need to be returned to Community Partners</t>
  </si>
  <si>
    <t>Unrestricted Total  including board restricted/And other Unrestricted Funds</t>
  </si>
  <si>
    <t>Board Designated Assets</t>
  </si>
  <si>
    <t>Bequest</t>
  </si>
  <si>
    <t>Temporary Unrestricted Grant Craig New Mark</t>
  </si>
  <si>
    <t xml:space="preserve">Bequest </t>
  </si>
  <si>
    <t>3013 VCA</t>
  </si>
  <si>
    <t>Craig Newmark</t>
  </si>
  <si>
    <t>Qbs total Unrestricted</t>
  </si>
  <si>
    <t>FOCE ReGrant 21-22</t>
  </si>
  <si>
    <t>Qbs total Restricted</t>
  </si>
  <si>
    <t>Total Equity -Qbs</t>
  </si>
  <si>
    <t>Amount Used</t>
  </si>
  <si>
    <t>Cook Silverman Search-PAID with Strategic Initiative Funds</t>
  </si>
  <si>
    <t>Note 8/16/21 This expese was originally coded 50/50 EF/GF Contractors-&gt;Management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</si>
</sst>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\-#,##0.00"/>
    <numFmt numFmtId="166" formatCode="#,##0.0_);[Red]\(#,##0.0\)"/>
    <numFmt numFmtId="167" formatCode="#,##0;\-#,##0"/>
    <numFmt numFmtId="168" formatCode="#,##0.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i/>
      <sz val="9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" fillId="0" borderId="0"/>
  </cellStyleXfs>
  <cellXfs count="162">
    <xf numFmtId="0" fontId="0" fillId="0" borderId="0" xfId="0"/>
    <xf numFmtId="0" fontId="2" fillId="0" borderId="0" xfId="0" applyNumberFormat="1" applyFont="1"/>
    <xf numFmtId="0" fontId="0" fillId="0" borderId="0" xfId="0" applyNumberFormat="1"/>
    <xf numFmtId="0" fontId="0" fillId="0" borderId="0" xfId="0" applyNumberFormat="1" applyFill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/>
    <xf numFmtId="165" fontId="6" fillId="0" borderId="6" xfId="0" applyNumberFormat="1" applyFont="1" applyBorder="1"/>
    <xf numFmtId="165" fontId="6" fillId="0" borderId="0" xfId="0" applyNumberFormat="1" applyFont="1" applyBorder="1"/>
    <xf numFmtId="165" fontId="6" fillId="2" borderId="1" xfId="0" applyNumberFormat="1" applyFont="1" applyFill="1" applyBorder="1"/>
    <xf numFmtId="0" fontId="0" fillId="5" borderId="1" xfId="0" applyFill="1" applyBorder="1"/>
    <xf numFmtId="43" fontId="0" fillId="0" borderId="0" xfId="1" applyFont="1"/>
    <xf numFmtId="0" fontId="8" fillId="0" borderId="0" xfId="0" applyFont="1"/>
    <xf numFmtId="164" fontId="4" fillId="0" borderId="0" xfId="2" applyNumberFormat="1" applyFont="1" applyAlignment="1">
      <alignment horizontal="left"/>
    </xf>
    <xf numFmtId="0" fontId="0" fillId="0" borderId="0" xfId="0" applyNumberFormat="1" applyBorder="1"/>
    <xf numFmtId="0" fontId="0" fillId="0" borderId="0" xfId="0" applyBorder="1"/>
    <xf numFmtId="40" fontId="10" fillId="0" borderId="0" xfId="0" applyNumberFormat="1" applyFont="1" applyAlignment="1">
      <alignment horizontal="center" wrapText="1"/>
    </xf>
    <xf numFmtId="40" fontId="10" fillId="0" borderId="3" xfId="1" applyNumberFormat="1" applyFont="1" applyBorder="1" applyAlignment="1">
      <alignment horizontal="center" wrapText="1"/>
    </xf>
    <xf numFmtId="40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0" fontId="6" fillId="0" borderId="0" xfId="0" applyNumberFormat="1" applyFont="1"/>
    <xf numFmtId="40" fontId="8" fillId="0" borderId="0" xfId="1" applyNumberFormat="1" applyFont="1"/>
    <xf numFmtId="40" fontId="8" fillId="0" borderId="0" xfId="0" applyNumberFormat="1" applyFont="1"/>
    <xf numFmtId="40" fontId="6" fillId="0" borderId="0" xfId="0" applyNumberFormat="1" applyFont="1" applyBorder="1"/>
    <xf numFmtId="40" fontId="8" fillId="0" borderId="3" xfId="1" applyNumberFormat="1" applyFont="1" applyBorder="1"/>
    <xf numFmtId="40" fontId="8" fillId="0" borderId="3" xfId="0" applyNumberFormat="1" applyFont="1" applyBorder="1"/>
    <xf numFmtId="40" fontId="2" fillId="0" borderId="0" xfId="0" applyNumberFormat="1" applyFont="1" applyBorder="1"/>
    <xf numFmtId="40" fontId="10" fillId="0" borderId="0" xfId="0" applyNumberFormat="1" applyFont="1"/>
    <xf numFmtId="165" fontId="6" fillId="0" borderId="0" xfId="0" applyNumberFormat="1" applyFont="1"/>
    <xf numFmtId="40" fontId="8" fillId="0" borderId="0" xfId="0" applyNumberFormat="1" applyFont="1" applyBorder="1"/>
    <xf numFmtId="40" fontId="10" fillId="0" borderId="0" xfId="0" applyNumberFormat="1" applyFont="1" applyBorder="1"/>
    <xf numFmtId="165" fontId="6" fillId="0" borderId="0" xfId="0" applyNumberFormat="1" applyFont="1" applyFill="1" applyBorder="1"/>
    <xf numFmtId="43" fontId="0" fillId="0" borderId="0" xfId="1" applyFont="1" applyBorder="1"/>
    <xf numFmtId="43" fontId="0" fillId="0" borderId="0" xfId="1" applyFont="1" applyFill="1" applyBorder="1"/>
    <xf numFmtId="43" fontId="12" fillId="0" borderId="0" xfId="1" applyFont="1" applyBorder="1"/>
    <xf numFmtId="40" fontId="8" fillId="0" borderId="0" xfId="1" applyNumberFormat="1" applyFont="1" applyBorder="1"/>
    <xf numFmtId="49" fontId="2" fillId="0" borderId="0" xfId="0" applyNumberFormat="1" applyFont="1" applyFill="1"/>
    <xf numFmtId="49" fontId="5" fillId="0" borderId="0" xfId="0" applyNumberFormat="1" applyFont="1" applyFill="1"/>
    <xf numFmtId="165" fontId="6" fillId="2" borderId="1" xfId="1" applyNumberFormat="1" applyFont="1" applyFill="1" applyBorder="1"/>
    <xf numFmtId="165" fontId="6" fillId="0" borderId="6" xfId="1" applyNumberFormat="1" applyFont="1" applyBorder="1"/>
    <xf numFmtId="165" fontId="6" fillId="0" borderId="0" xfId="1" applyNumberFormat="1" applyFont="1" applyFill="1" applyBorder="1"/>
    <xf numFmtId="165" fontId="6" fillId="0" borderId="0" xfId="1" applyNumberFormat="1" applyFont="1" applyBorder="1"/>
    <xf numFmtId="165" fontId="8" fillId="5" borderId="1" xfId="1" applyNumberFormat="1" applyFont="1" applyFill="1" applyBorder="1"/>
    <xf numFmtId="165" fontId="0" fillId="0" borderId="0" xfId="1" applyNumberFormat="1" applyFont="1"/>
    <xf numFmtId="165" fontId="6" fillId="0" borderId="8" xfId="1" applyNumberFormat="1" applyFont="1" applyBorder="1"/>
    <xf numFmtId="165" fontId="6" fillId="2" borderId="9" xfId="1" applyNumberFormat="1" applyFont="1" applyFill="1" applyBorder="1"/>
    <xf numFmtId="165" fontId="6" fillId="5" borderId="9" xfId="1" applyNumberFormat="1" applyFont="1" applyFill="1" applyBorder="1"/>
    <xf numFmtId="165" fontId="6" fillId="5" borderId="1" xfId="1" applyNumberFormat="1" applyFont="1" applyFill="1" applyBorder="1"/>
    <xf numFmtId="165" fontId="8" fillId="0" borderId="6" xfId="1" applyNumberFormat="1" applyFont="1" applyBorder="1"/>
    <xf numFmtId="165" fontId="8" fillId="0" borderId="0" xfId="1" applyNumberFormat="1" applyFont="1" applyBorder="1"/>
    <xf numFmtId="165" fontId="8" fillId="2" borderId="1" xfId="1" applyNumberFormat="1" applyFont="1" applyFill="1" applyBorder="1"/>
    <xf numFmtId="165" fontId="8" fillId="0" borderId="0" xfId="1" applyNumberFormat="1" applyFont="1"/>
    <xf numFmtId="165" fontId="8" fillId="0" borderId="10" xfId="1" applyNumberFormat="1" applyFont="1" applyBorder="1"/>
    <xf numFmtId="165" fontId="10" fillId="2" borderId="11" xfId="1" applyNumberFormat="1" applyFont="1" applyFill="1" applyBorder="1"/>
    <xf numFmtId="165" fontId="10" fillId="5" borderId="11" xfId="1" applyNumberFormat="1" applyFont="1" applyFill="1" applyBorder="1"/>
    <xf numFmtId="165" fontId="8" fillId="0" borderId="12" xfId="1" applyNumberFormat="1" applyFont="1" applyBorder="1"/>
    <xf numFmtId="165" fontId="8" fillId="0" borderId="14" xfId="1" applyNumberFormat="1" applyFont="1" applyBorder="1"/>
    <xf numFmtId="165" fontId="8" fillId="0" borderId="15" xfId="1" applyNumberFormat="1" applyFont="1" applyBorder="1"/>
    <xf numFmtId="165" fontId="8" fillId="2" borderId="16" xfId="1" applyNumberFormat="1" applyFont="1" applyFill="1" applyBorder="1"/>
    <xf numFmtId="165" fontId="8" fillId="5" borderId="16" xfId="1" applyNumberFormat="1" applyFont="1" applyFill="1" applyBorder="1"/>
    <xf numFmtId="165" fontId="10" fillId="2" borderId="18" xfId="1" applyNumberFormat="1" applyFont="1" applyFill="1" applyBorder="1"/>
    <xf numFmtId="165" fontId="10" fillId="5" borderId="18" xfId="1" applyNumberFormat="1" applyFont="1" applyFill="1" applyBorder="1"/>
    <xf numFmtId="49" fontId="2" fillId="0" borderId="20" xfId="0" applyNumberFormat="1" applyFont="1" applyBorder="1" applyAlignment="1">
      <alignment horizontal="center"/>
    </xf>
    <xf numFmtId="165" fontId="6" fillId="0" borderId="3" xfId="0" applyNumberFormat="1" applyFont="1" applyBorder="1"/>
    <xf numFmtId="165" fontId="6" fillId="0" borderId="19" xfId="0" applyNumberFormat="1" applyFont="1" applyBorder="1"/>
    <xf numFmtId="165" fontId="6" fillId="0" borderId="8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40" fontId="2" fillId="0" borderId="0" xfId="0" applyNumberFormat="1" applyFont="1" applyFill="1" applyBorder="1"/>
    <xf numFmtId="165" fontId="8" fillId="0" borderId="6" xfId="1" applyNumberFormat="1" applyFont="1" applyFill="1" applyBorder="1"/>
    <xf numFmtId="40" fontId="8" fillId="0" borderId="0" xfId="0" applyNumberFormat="1" applyFont="1" applyFill="1"/>
    <xf numFmtId="165" fontId="2" fillId="0" borderId="21" xfId="0" applyNumberFormat="1" applyFont="1" applyBorder="1"/>
    <xf numFmtId="0" fontId="2" fillId="0" borderId="0" xfId="0" applyFont="1"/>
    <xf numFmtId="49" fontId="2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0" fillId="0" borderId="0" xfId="0" applyNumberFormat="1"/>
    <xf numFmtId="49" fontId="0" fillId="0" borderId="20" xfId="0" applyNumberFormat="1" applyBorder="1" applyAlignment="1">
      <alignment horizontal="centerContinuous"/>
    </xf>
    <xf numFmtId="49" fontId="2" fillId="0" borderId="22" xfId="0" applyNumberFormat="1" applyFont="1" applyBorder="1" applyAlignment="1">
      <alignment horizontal="center"/>
    </xf>
    <xf numFmtId="165" fontId="10" fillId="5" borderId="1" xfId="1" applyNumberFormat="1" applyFont="1" applyFill="1" applyBorder="1"/>
    <xf numFmtId="165" fontId="6" fillId="0" borderId="3" xfId="1" applyNumberFormat="1" applyFont="1" applyFill="1" applyBorder="1"/>
    <xf numFmtId="165" fontId="6" fillId="0" borderId="3" xfId="0" applyNumberFormat="1" applyFont="1" applyFill="1" applyBorder="1"/>
    <xf numFmtId="165" fontId="8" fillId="0" borderId="3" xfId="1" applyNumberFormat="1" applyFont="1" applyBorder="1"/>
    <xf numFmtId="165" fontId="8" fillId="0" borderId="19" xfId="1" applyNumberFormat="1" applyFont="1" applyBorder="1"/>
    <xf numFmtId="0" fontId="13" fillId="0" borderId="0" xfId="0" applyFont="1"/>
    <xf numFmtId="165" fontId="8" fillId="0" borderId="0" xfId="1" applyNumberFormat="1" applyFont="1" applyFill="1" applyBorder="1"/>
    <xf numFmtId="0" fontId="8" fillId="0" borderId="0" xfId="0" applyFont="1" applyBorder="1"/>
    <xf numFmtId="40" fontId="10" fillId="0" borderId="23" xfId="0" applyNumberFormat="1" applyFont="1" applyBorder="1"/>
    <xf numFmtId="0" fontId="10" fillId="0" borderId="0" xfId="0" applyFont="1" applyBorder="1"/>
    <xf numFmtId="166" fontId="8" fillId="0" borderId="0" xfId="0" applyNumberFormat="1" applyFont="1" applyBorder="1"/>
    <xf numFmtId="167" fontId="10" fillId="2" borderId="1" xfId="1" applyNumberFormat="1" applyFont="1" applyFill="1" applyBorder="1"/>
    <xf numFmtId="167" fontId="8" fillId="2" borderId="1" xfId="1" applyNumberFormat="1" applyFont="1" applyFill="1" applyBorder="1"/>
    <xf numFmtId="164" fontId="4" fillId="0" borderId="0" xfId="2" applyNumberFormat="1" applyFont="1" applyBorder="1" applyAlignment="1">
      <alignment horizontal="right" wrapText="1"/>
    </xf>
    <xf numFmtId="165" fontId="8" fillId="0" borderId="15" xfId="1" applyNumberFormat="1" applyFont="1" applyFill="1" applyBorder="1"/>
    <xf numFmtId="165" fontId="6" fillId="0" borderId="2" xfId="0" applyNumberFormat="1" applyFont="1" applyFill="1" applyBorder="1"/>
    <xf numFmtId="49" fontId="2" fillId="6" borderId="0" xfId="0" applyNumberFormat="1" applyFont="1" applyFill="1"/>
    <xf numFmtId="165" fontId="6" fillId="6" borderId="0" xfId="0" applyNumberFormat="1" applyFont="1" applyFill="1"/>
    <xf numFmtId="49" fontId="6" fillId="6" borderId="0" xfId="0" applyNumberFormat="1" applyFont="1" applyFill="1"/>
    <xf numFmtId="0" fontId="0" fillId="6" borderId="0" xfId="0" applyFill="1"/>
    <xf numFmtId="165" fontId="6" fillId="6" borderId="8" xfId="0" applyNumberFormat="1" applyFont="1" applyFill="1" applyBorder="1"/>
    <xf numFmtId="165" fontId="6" fillId="6" borderId="0" xfId="0" applyNumberFormat="1" applyFont="1" applyFill="1" applyBorder="1"/>
    <xf numFmtId="0" fontId="14" fillId="0" borderId="0" xfId="0" applyFont="1"/>
    <xf numFmtId="164" fontId="4" fillId="7" borderId="0" xfId="2" applyNumberFormat="1" applyFont="1" applyFill="1" applyBorder="1" applyAlignment="1">
      <alignment horizontal="left" wrapText="1"/>
    </xf>
    <xf numFmtId="164" fontId="4" fillId="7" borderId="0" xfId="2" applyNumberFormat="1" applyFont="1" applyFill="1" applyAlignment="1">
      <alignment horizontal="right" wrapText="1"/>
    </xf>
    <xf numFmtId="164" fontId="4" fillId="7" borderId="0" xfId="2" applyNumberFormat="1" applyFont="1" applyFill="1" applyBorder="1" applyAlignment="1">
      <alignment horizontal="right" wrapText="1"/>
    </xf>
    <xf numFmtId="164" fontId="4" fillId="0" borderId="0" xfId="2" applyNumberFormat="1" applyFont="1" applyFill="1" applyAlignment="1">
      <alignment horizontal="right" wrapText="1"/>
    </xf>
    <xf numFmtId="165" fontId="8" fillId="0" borderId="2" xfId="1" applyNumberFormat="1" applyFont="1" applyBorder="1"/>
    <xf numFmtId="165" fontId="8" fillId="0" borderId="24" xfId="1" applyNumberFormat="1" applyFont="1" applyBorder="1"/>
    <xf numFmtId="165" fontId="8" fillId="0" borderId="10" xfId="1" applyNumberFormat="1" applyFont="1" applyFill="1" applyBorder="1"/>
    <xf numFmtId="165" fontId="8" fillId="0" borderId="3" xfId="1" applyNumberFormat="1" applyFont="1" applyFill="1" applyBorder="1"/>
    <xf numFmtId="165" fontId="8" fillId="0" borderId="19" xfId="1" applyNumberFormat="1" applyFont="1" applyFill="1" applyBorder="1"/>
    <xf numFmtId="49" fontId="2" fillId="8" borderId="0" xfId="0" applyNumberFormat="1" applyFont="1" applyFill="1" applyAlignment="1">
      <alignment horizontal="right"/>
    </xf>
    <xf numFmtId="4" fontId="8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6" fillId="0" borderId="23" xfId="0" applyNumberFormat="1" applyFont="1" applyFill="1" applyBorder="1"/>
    <xf numFmtId="168" fontId="16" fillId="0" borderId="23" xfId="0" applyNumberFormat="1" applyFont="1" applyBorder="1"/>
    <xf numFmtId="0" fontId="16" fillId="0" borderId="23" xfId="0" applyNumberFormat="1" applyFont="1" applyBorder="1"/>
    <xf numFmtId="4" fontId="10" fillId="0" borderId="0" xfId="0" applyNumberFormat="1" applyFont="1" applyBorder="1"/>
    <xf numFmtId="4" fontId="7" fillId="0" borderId="0" xfId="0" applyNumberFormat="1" applyFont="1" applyBorder="1"/>
    <xf numFmtId="0" fontId="15" fillId="0" borderId="0" xfId="0" applyFont="1" applyBorder="1"/>
    <xf numFmtId="0" fontId="0" fillId="0" borderId="0" xfId="0" applyAlignment="1">
      <alignment wrapText="1"/>
    </xf>
    <xf numFmtId="4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0" fontId="7" fillId="9" borderId="7" xfId="0" applyFont="1" applyFill="1" applyBorder="1"/>
    <xf numFmtId="165" fontId="8" fillId="9" borderId="7" xfId="1" applyNumberFormat="1" applyFont="1" applyFill="1" applyBorder="1"/>
    <xf numFmtId="165" fontId="8" fillId="9" borderId="5" xfId="1" applyNumberFormat="1" applyFont="1" applyFill="1" applyBorder="1"/>
    <xf numFmtId="165" fontId="8" fillId="9" borderId="13" xfId="1" applyNumberFormat="1" applyFont="1" applyFill="1" applyBorder="1"/>
    <xf numFmtId="165" fontId="8" fillId="9" borderId="17" xfId="1" applyNumberFormat="1" applyFont="1" applyFill="1" applyBorder="1"/>
    <xf numFmtId="165" fontId="10" fillId="9" borderId="25" xfId="1" applyNumberFormat="1" applyFont="1" applyFill="1" applyBorder="1"/>
    <xf numFmtId="165" fontId="6" fillId="3" borderId="0" xfId="0" applyNumberFormat="1" applyFont="1" applyFill="1" applyBorder="1"/>
    <xf numFmtId="165" fontId="6" fillId="3" borderId="3" xfId="0" applyNumberFormat="1" applyFont="1" applyFill="1" applyBorder="1"/>
    <xf numFmtId="165" fontId="6" fillId="3" borderId="0" xfId="1" applyNumberFormat="1" applyFont="1" applyFill="1" applyBorder="1"/>
    <xf numFmtId="165" fontId="8" fillId="3" borderId="0" xfId="1" applyNumberFormat="1" applyFont="1" applyFill="1" applyBorder="1"/>
    <xf numFmtId="165" fontId="10" fillId="3" borderId="11" xfId="1" applyNumberFormat="1" applyFont="1" applyFill="1" applyBorder="1"/>
    <xf numFmtId="165" fontId="8" fillId="3" borderId="15" xfId="1" applyNumberFormat="1" applyFont="1" applyFill="1" applyBorder="1"/>
    <xf numFmtId="165" fontId="8" fillId="3" borderId="3" xfId="1" applyNumberFormat="1" applyFont="1" applyFill="1" applyBorder="1"/>
    <xf numFmtId="165" fontId="8" fillId="3" borderId="19" xfId="1" applyNumberFormat="1" applyFont="1" applyFill="1" applyBorder="1"/>
    <xf numFmtId="40" fontId="10" fillId="10" borderId="23" xfId="0" applyNumberFormat="1" applyFont="1" applyFill="1" applyBorder="1"/>
    <xf numFmtId="40" fontId="10" fillId="9" borderId="23" xfId="0" applyNumberFormat="1" applyFont="1" applyFill="1" applyBorder="1"/>
    <xf numFmtId="40" fontId="10" fillId="5" borderId="23" xfId="0" applyNumberFormat="1" applyFont="1" applyFill="1" applyBorder="1"/>
    <xf numFmtId="49" fontId="17" fillId="0" borderId="2" xfId="0" applyNumberFormat="1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3" xfId="0" applyNumberFormat="1" applyFont="1" applyBorder="1" applyAlignment="1">
      <alignment horizontal="center" wrapText="1"/>
    </xf>
    <xf numFmtId="49" fontId="17" fillId="3" borderId="3" xfId="0" applyNumberFormat="1" applyFont="1" applyFill="1" applyBorder="1" applyAlignment="1">
      <alignment horizontal="center" wrapText="1"/>
    </xf>
    <xf numFmtId="49" fontId="17" fillId="0" borderId="3" xfId="0" applyNumberFormat="1" applyFont="1" applyFill="1" applyBorder="1" applyAlignment="1">
      <alignment horizontal="center" wrapText="1"/>
    </xf>
    <xf numFmtId="49" fontId="17" fillId="0" borderId="0" xfId="0" applyNumberFormat="1" applyFont="1" applyBorder="1" applyAlignment="1">
      <alignment horizontal="center"/>
    </xf>
    <xf numFmtId="164" fontId="18" fillId="2" borderId="4" xfId="2" applyNumberFormat="1" applyFont="1" applyFill="1" applyBorder="1" applyAlignment="1">
      <alignment horizontal="center" vertical="center" wrapText="1"/>
    </xf>
    <xf numFmtId="164" fontId="18" fillId="5" borderId="4" xfId="2" applyNumberFormat="1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164" fontId="18" fillId="9" borderId="5" xfId="2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4" fillId="7" borderId="0" xfId="2" applyNumberFormat="1" applyFont="1" applyFill="1" applyAlignment="1">
      <alignment horizontal="right" wrapText="1"/>
    </xf>
    <xf numFmtId="49" fontId="17" fillId="3" borderId="0" xfId="0" applyNumberFormat="1" applyFont="1" applyFill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164" fontId="4" fillId="0" borderId="0" xfId="2" applyNumberFormat="1" applyFont="1" applyAlignment="1">
      <alignment horizontal="left" wrapText="1"/>
    </xf>
    <xf numFmtId="164" fontId="4" fillId="0" borderId="0" xfId="2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</cellXfs>
  <cellStyles count="7">
    <cellStyle name="Comma" xfId="1" builtinId="3"/>
    <cellStyle name="Comma 4" xfId="2"/>
    <cellStyle name="Currency 2" xfId="3"/>
    <cellStyle name="Currency 3" xfId="4"/>
    <cellStyle name="Currency 3 2" xfId="5"/>
    <cellStyle name="Normal" xfId="0" builtinId="0"/>
    <cellStyle name="Normal 2" xfId="6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emf"/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12" Type="http://schemas.openxmlformats.org/officeDocument/2006/relationships/image" Target="../media/image16.emf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10" Type="http://schemas.openxmlformats.org/officeDocument/2006/relationships/image" Target="../media/image14.emf"/><Relationship Id="rId4" Type="http://schemas.openxmlformats.org/officeDocument/2006/relationships/image" Target="../media/image8.emf"/><Relationship Id="rId9" Type="http://schemas.openxmlformats.org/officeDocument/2006/relationships/image" Target="../media/image13.emf"/><Relationship Id="rId1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31.emf"/><Relationship Id="rId13" Type="http://schemas.openxmlformats.org/officeDocument/2006/relationships/image" Target="../media/image43.emf"/><Relationship Id="rId18" Type="http://schemas.openxmlformats.org/officeDocument/2006/relationships/image" Target="../media/image48.emf"/><Relationship Id="rId26" Type="http://schemas.openxmlformats.org/officeDocument/2006/relationships/image" Target="../media/image54.emf"/><Relationship Id="rId39" Type="http://schemas.openxmlformats.org/officeDocument/2006/relationships/image" Target="../media/image61.emf"/><Relationship Id="rId3" Type="http://schemas.openxmlformats.org/officeDocument/2006/relationships/image" Target="../media/image37.emf"/><Relationship Id="rId21" Type="http://schemas.openxmlformats.org/officeDocument/2006/relationships/image" Target="../media/image49.emf"/><Relationship Id="rId34" Type="http://schemas.openxmlformats.org/officeDocument/2006/relationships/image" Target="../media/image60.emf"/><Relationship Id="rId42" Type="http://schemas.openxmlformats.org/officeDocument/2006/relationships/image" Target="../media/image21.emf"/><Relationship Id="rId7" Type="http://schemas.openxmlformats.org/officeDocument/2006/relationships/image" Target="../media/image32.emf"/><Relationship Id="rId12" Type="http://schemas.openxmlformats.org/officeDocument/2006/relationships/image" Target="../media/image42.emf"/><Relationship Id="rId17" Type="http://schemas.openxmlformats.org/officeDocument/2006/relationships/image" Target="../media/image47.emf"/><Relationship Id="rId25" Type="http://schemas.openxmlformats.org/officeDocument/2006/relationships/image" Target="../media/image53.emf"/><Relationship Id="rId33" Type="http://schemas.openxmlformats.org/officeDocument/2006/relationships/image" Target="../media/image59.emf"/><Relationship Id="rId38" Type="http://schemas.openxmlformats.org/officeDocument/2006/relationships/image" Target="../media/image23.emf"/><Relationship Id="rId2" Type="http://schemas.openxmlformats.org/officeDocument/2006/relationships/image" Target="../media/image35.emf"/><Relationship Id="rId16" Type="http://schemas.openxmlformats.org/officeDocument/2006/relationships/image" Target="../media/image46.emf"/><Relationship Id="rId20" Type="http://schemas.openxmlformats.org/officeDocument/2006/relationships/image" Target="../media/image29.emf"/><Relationship Id="rId29" Type="http://schemas.openxmlformats.org/officeDocument/2006/relationships/image" Target="../media/image57.emf"/><Relationship Id="rId41" Type="http://schemas.openxmlformats.org/officeDocument/2006/relationships/image" Target="../media/image22.emf"/><Relationship Id="rId1" Type="http://schemas.openxmlformats.org/officeDocument/2006/relationships/image" Target="../media/image36.emf"/><Relationship Id="rId6" Type="http://schemas.openxmlformats.org/officeDocument/2006/relationships/image" Target="../media/image33.emf"/><Relationship Id="rId11" Type="http://schemas.openxmlformats.org/officeDocument/2006/relationships/image" Target="../media/image41.emf"/><Relationship Id="rId24" Type="http://schemas.openxmlformats.org/officeDocument/2006/relationships/image" Target="../media/image52.emf"/><Relationship Id="rId32" Type="http://schemas.openxmlformats.org/officeDocument/2006/relationships/image" Target="../media/image27.emf"/><Relationship Id="rId37" Type="http://schemas.openxmlformats.org/officeDocument/2006/relationships/image" Target="../media/image24.emf"/><Relationship Id="rId40" Type="http://schemas.openxmlformats.org/officeDocument/2006/relationships/image" Target="../media/image62.emf"/><Relationship Id="rId5" Type="http://schemas.openxmlformats.org/officeDocument/2006/relationships/image" Target="../media/image34.emf"/><Relationship Id="rId15" Type="http://schemas.openxmlformats.org/officeDocument/2006/relationships/image" Target="../media/image45.emf"/><Relationship Id="rId23" Type="http://schemas.openxmlformats.org/officeDocument/2006/relationships/image" Target="../media/image51.emf"/><Relationship Id="rId28" Type="http://schemas.openxmlformats.org/officeDocument/2006/relationships/image" Target="../media/image56.emf"/><Relationship Id="rId36" Type="http://schemas.openxmlformats.org/officeDocument/2006/relationships/image" Target="../media/image25.emf"/><Relationship Id="rId10" Type="http://schemas.openxmlformats.org/officeDocument/2006/relationships/image" Target="../media/image40.emf"/><Relationship Id="rId19" Type="http://schemas.openxmlformats.org/officeDocument/2006/relationships/image" Target="../media/image30.emf"/><Relationship Id="rId31" Type="http://schemas.openxmlformats.org/officeDocument/2006/relationships/image" Target="../media/image28.emf"/><Relationship Id="rId4" Type="http://schemas.openxmlformats.org/officeDocument/2006/relationships/image" Target="../media/image38.emf"/><Relationship Id="rId9" Type="http://schemas.openxmlformats.org/officeDocument/2006/relationships/image" Target="../media/image39.emf"/><Relationship Id="rId14" Type="http://schemas.openxmlformats.org/officeDocument/2006/relationships/image" Target="../media/image44.emf"/><Relationship Id="rId22" Type="http://schemas.openxmlformats.org/officeDocument/2006/relationships/image" Target="../media/image50.emf"/><Relationship Id="rId27" Type="http://schemas.openxmlformats.org/officeDocument/2006/relationships/image" Target="../media/image55.emf"/><Relationship Id="rId30" Type="http://schemas.openxmlformats.org/officeDocument/2006/relationships/image" Target="../media/image58.emf"/><Relationship Id="rId35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171450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171450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114300</xdr:colOff>
          <xdr:row>0</xdr:row>
          <xdr:rowOff>228600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114300</xdr:colOff>
          <xdr:row>0</xdr:row>
          <xdr:rowOff>228600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097" name="Text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098" name="Text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099" name="Text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0" name="Text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1" name="TextBox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2" name="TextBox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3" name="TextBox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4" name="TextBox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5" name="TextBox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6" name="TextBox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7" name="TextBox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8" name="TextBox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09" name="TextBox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10" name="TextBox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11" name="TextBox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4112" name="TextBox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21" name="TextBox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22" name="TextBox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23" name="TextBox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24" name="TextBox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25" name="TextBox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26" name="TextBox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27" name="TextBox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28" name="TextBox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29" name="TextBox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0" name="TextBox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1" name="TextBox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2" name="TextBox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3" name="TextBox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4" name="TextBox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5" name="TextBox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6" name="TextBox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7" name="TextBox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8" name="TextBox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39" name="TextBox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0" name="TextBox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1" name="TextBox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2" name="TextBox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3" name="TextBox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4" name="TextBox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5" name="TextBox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6" name="TextBox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7" name="TextBox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8" name="TextBox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49" name="TextBox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0" name="TextBox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1" name="TextBox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2" name="TextBox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3" name="TextBox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4" name="TextBox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5" name="TextBox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6" name="TextBox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7" name="TextBox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8" name="TextBox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59" name="TextBox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60" name="TextBox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61" name="TextBox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5162" name="TextBox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ie%20Venegas/Brook's%20Team%20Dropbox/LWVC/Finance%20FY%202020-2021/9.March%202021/LWVC%20Finance%20Committee%20Materials_March%202021/Unrestricted%20net%20income%203.3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B117"/>
      <sheetName val="YTD Summary Stmt of Actv."/>
      <sheetName val="Unrestricted Net Assets byClass"/>
      <sheetName val="Restricted Net Assets by Class"/>
    </sheetNames>
    <sheetDataSet>
      <sheetData sheetId="0"/>
      <sheetData sheetId="1">
        <row r="11">
          <cell r="AC11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image" Target="../media/image9.emf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6.xml"/><Relationship Id="rId3" Type="http://schemas.openxmlformats.org/officeDocument/2006/relationships/vmlDrawing" Target="../drawings/vmlDrawing3.vml"/><Relationship Id="rId21" Type="http://schemas.openxmlformats.org/officeDocument/2006/relationships/image" Target="../media/image13.emf"/><Relationship Id="rId34" Type="http://schemas.openxmlformats.org/officeDocument/2006/relationships/control" Target="../activeX/activeX20.xml"/><Relationship Id="rId7" Type="http://schemas.openxmlformats.org/officeDocument/2006/relationships/image" Target="../media/image6.emf"/><Relationship Id="rId12" Type="http://schemas.openxmlformats.org/officeDocument/2006/relationships/control" Target="../activeX/activeX9.xml"/><Relationship Id="rId17" Type="http://schemas.openxmlformats.org/officeDocument/2006/relationships/image" Target="../media/image11.emf"/><Relationship Id="rId25" Type="http://schemas.openxmlformats.org/officeDocument/2006/relationships/image" Target="../media/image15.emf"/><Relationship Id="rId33" Type="http://schemas.openxmlformats.org/officeDocument/2006/relationships/image" Target="../media/image19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3.xml"/><Relationship Id="rId29" Type="http://schemas.openxmlformats.org/officeDocument/2006/relationships/image" Target="../media/image17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11" Type="http://schemas.openxmlformats.org/officeDocument/2006/relationships/image" Target="../media/image8.emf"/><Relationship Id="rId24" Type="http://schemas.openxmlformats.org/officeDocument/2006/relationships/control" Target="../activeX/activeX15.xml"/><Relationship Id="rId32" Type="http://schemas.openxmlformats.org/officeDocument/2006/relationships/control" Target="../activeX/activeX19.xml"/><Relationship Id="rId5" Type="http://schemas.openxmlformats.org/officeDocument/2006/relationships/image" Target="../media/image5.emf"/><Relationship Id="rId15" Type="http://schemas.openxmlformats.org/officeDocument/2006/relationships/image" Target="../media/image10.emf"/><Relationship Id="rId23" Type="http://schemas.openxmlformats.org/officeDocument/2006/relationships/image" Target="../media/image14.emf"/><Relationship Id="rId28" Type="http://schemas.openxmlformats.org/officeDocument/2006/relationships/control" Target="../activeX/activeX17.xml"/><Relationship Id="rId10" Type="http://schemas.openxmlformats.org/officeDocument/2006/relationships/control" Target="../activeX/activeX8.xml"/><Relationship Id="rId19" Type="http://schemas.openxmlformats.org/officeDocument/2006/relationships/image" Target="../media/image12.emf"/><Relationship Id="rId31" Type="http://schemas.openxmlformats.org/officeDocument/2006/relationships/image" Target="../media/image18.emf"/><Relationship Id="rId4" Type="http://schemas.openxmlformats.org/officeDocument/2006/relationships/control" Target="../activeX/activeX5.xml"/><Relationship Id="rId9" Type="http://schemas.openxmlformats.org/officeDocument/2006/relationships/image" Target="../media/image7.emf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4.xml"/><Relationship Id="rId27" Type="http://schemas.openxmlformats.org/officeDocument/2006/relationships/image" Target="../media/image16.emf"/><Relationship Id="rId30" Type="http://schemas.openxmlformats.org/officeDocument/2006/relationships/control" Target="../activeX/activeX18.xml"/><Relationship Id="rId35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5.emf"/><Relationship Id="rId18" Type="http://schemas.openxmlformats.org/officeDocument/2006/relationships/control" Target="../activeX/activeX28.xml"/><Relationship Id="rId26" Type="http://schemas.openxmlformats.org/officeDocument/2006/relationships/control" Target="../activeX/activeX32.xml"/><Relationship Id="rId39" Type="http://schemas.openxmlformats.org/officeDocument/2006/relationships/image" Target="../media/image38.emf"/><Relationship Id="rId21" Type="http://schemas.openxmlformats.org/officeDocument/2006/relationships/image" Target="../media/image29.emf"/><Relationship Id="rId34" Type="http://schemas.openxmlformats.org/officeDocument/2006/relationships/control" Target="../activeX/activeX36.xml"/><Relationship Id="rId42" Type="http://schemas.openxmlformats.org/officeDocument/2006/relationships/control" Target="../activeX/activeX40.xml"/><Relationship Id="rId47" Type="http://schemas.openxmlformats.org/officeDocument/2006/relationships/image" Target="../media/image42.emf"/><Relationship Id="rId50" Type="http://schemas.openxmlformats.org/officeDocument/2006/relationships/control" Target="../activeX/activeX44.xml"/><Relationship Id="rId55" Type="http://schemas.openxmlformats.org/officeDocument/2006/relationships/image" Target="../media/image46.emf"/><Relationship Id="rId63" Type="http://schemas.openxmlformats.org/officeDocument/2006/relationships/image" Target="../media/image50.emf"/><Relationship Id="rId68" Type="http://schemas.openxmlformats.org/officeDocument/2006/relationships/control" Target="../activeX/activeX53.xml"/><Relationship Id="rId76" Type="http://schemas.openxmlformats.org/officeDocument/2006/relationships/control" Target="../activeX/activeX57.xml"/><Relationship Id="rId84" Type="http://schemas.openxmlformats.org/officeDocument/2006/relationships/control" Target="../activeX/activeX61.xml"/><Relationship Id="rId7" Type="http://schemas.openxmlformats.org/officeDocument/2006/relationships/image" Target="../media/image22.emf"/><Relationship Id="rId71" Type="http://schemas.openxmlformats.org/officeDocument/2006/relationships/image" Target="../media/image54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27.xml"/><Relationship Id="rId29" Type="http://schemas.openxmlformats.org/officeDocument/2006/relationships/image" Target="../media/image33.emf"/><Relationship Id="rId11" Type="http://schemas.openxmlformats.org/officeDocument/2006/relationships/image" Target="../media/image24.emf"/><Relationship Id="rId24" Type="http://schemas.openxmlformats.org/officeDocument/2006/relationships/control" Target="../activeX/activeX31.xml"/><Relationship Id="rId32" Type="http://schemas.openxmlformats.org/officeDocument/2006/relationships/control" Target="../activeX/activeX35.xml"/><Relationship Id="rId37" Type="http://schemas.openxmlformats.org/officeDocument/2006/relationships/image" Target="../media/image37.emf"/><Relationship Id="rId40" Type="http://schemas.openxmlformats.org/officeDocument/2006/relationships/control" Target="../activeX/activeX39.xml"/><Relationship Id="rId45" Type="http://schemas.openxmlformats.org/officeDocument/2006/relationships/image" Target="../media/image41.emf"/><Relationship Id="rId53" Type="http://schemas.openxmlformats.org/officeDocument/2006/relationships/image" Target="../media/image45.emf"/><Relationship Id="rId58" Type="http://schemas.openxmlformats.org/officeDocument/2006/relationships/control" Target="../activeX/activeX48.xml"/><Relationship Id="rId66" Type="http://schemas.openxmlformats.org/officeDocument/2006/relationships/control" Target="../activeX/activeX52.xml"/><Relationship Id="rId74" Type="http://schemas.openxmlformats.org/officeDocument/2006/relationships/control" Target="../activeX/activeX56.xml"/><Relationship Id="rId79" Type="http://schemas.openxmlformats.org/officeDocument/2006/relationships/image" Target="../media/image58.emf"/><Relationship Id="rId87" Type="http://schemas.openxmlformats.org/officeDocument/2006/relationships/image" Target="../media/image62.emf"/><Relationship Id="rId5" Type="http://schemas.openxmlformats.org/officeDocument/2006/relationships/image" Target="../media/image21.emf"/><Relationship Id="rId61" Type="http://schemas.openxmlformats.org/officeDocument/2006/relationships/image" Target="../media/image49.emf"/><Relationship Id="rId82" Type="http://schemas.openxmlformats.org/officeDocument/2006/relationships/control" Target="../activeX/activeX60.xml"/><Relationship Id="rId19" Type="http://schemas.openxmlformats.org/officeDocument/2006/relationships/image" Target="../media/image28.emf"/><Relationship Id="rId4" Type="http://schemas.openxmlformats.org/officeDocument/2006/relationships/control" Target="../activeX/activeX21.xml"/><Relationship Id="rId9" Type="http://schemas.openxmlformats.org/officeDocument/2006/relationships/image" Target="../media/image23.emf"/><Relationship Id="rId14" Type="http://schemas.openxmlformats.org/officeDocument/2006/relationships/control" Target="../activeX/activeX26.xml"/><Relationship Id="rId22" Type="http://schemas.openxmlformats.org/officeDocument/2006/relationships/control" Target="../activeX/activeX30.xml"/><Relationship Id="rId27" Type="http://schemas.openxmlformats.org/officeDocument/2006/relationships/image" Target="../media/image32.emf"/><Relationship Id="rId30" Type="http://schemas.openxmlformats.org/officeDocument/2006/relationships/control" Target="../activeX/activeX34.xml"/><Relationship Id="rId35" Type="http://schemas.openxmlformats.org/officeDocument/2006/relationships/image" Target="../media/image36.emf"/><Relationship Id="rId43" Type="http://schemas.openxmlformats.org/officeDocument/2006/relationships/image" Target="../media/image40.emf"/><Relationship Id="rId48" Type="http://schemas.openxmlformats.org/officeDocument/2006/relationships/control" Target="../activeX/activeX43.xml"/><Relationship Id="rId56" Type="http://schemas.openxmlformats.org/officeDocument/2006/relationships/control" Target="../activeX/activeX47.xml"/><Relationship Id="rId64" Type="http://schemas.openxmlformats.org/officeDocument/2006/relationships/control" Target="../activeX/activeX51.xml"/><Relationship Id="rId69" Type="http://schemas.openxmlformats.org/officeDocument/2006/relationships/image" Target="../media/image53.emf"/><Relationship Id="rId77" Type="http://schemas.openxmlformats.org/officeDocument/2006/relationships/image" Target="../media/image57.emf"/><Relationship Id="rId8" Type="http://schemas.openxmlformats.org/officeDocument/2006/relationships/control" Target="../activeX/activeX23.xml"/><Relationship Id="rId51" Type="http://schemas.openxmlformats.org/officeDocument/2006/relationships/image" Target="../media/image44.emf"/><Relationship Id="rId72" Type="http://schemas.openxmlformats.org/officeDocument/2006/relationships/control" Target="../activeX/activeX55.xml"/><Relationship Id="rId80" Type="http://schemas.openxmlformats.org/officeDocument/2006/relationships/control" Target="../activeX/activeX59.xml"/><Relationship Id="rId85" Type="http://schemas.openxmlformats.org/officeDocument/2006/relationships/image" Target="../media/image61.emf"/><Relationship Id="rId3" Type="http://schemas.openxmlformats.org/officeDocument/2006/relationships/vmlDrawing" Target="../drawings/vmlDrawing4.vml"/><Relationship Id="rId12" Type="http://schemas.openxmlformats.org/officeDocument/2006/relationships/control" Target="../activeX/activeX25.xml"/><Relationship Id="rId17" Type="http://schemas.openxmlformats.org/officeDocument/2006/relationships/image" Target="../media/image27.emf"/><Relationship Id="rId25" Type="http://schemas.openxmlformats.org/officeDocument/2006/relationships/image" Target="../media/image31.emf"/><Relationship Id="rId33" Type="http://schemas.openxmlformats.org/officeDocument/2006/relationships/image" Target="../media/image35.emf"/><Relationship Id="rId38" Type="http://schemas.openxmlformats.org/officeDocument/2006/relationships/control" Target="../activeX/activeX38.xml"/><Relationship Id="rId46" Type="http://schemas.openxmlformats.org/officeDocument/2006/relationships/control" Target="../activeX/activeX42.xml"/><Relationship Id="rId59" Type="http://schemas.openxmlformats.org/officeDocument/2006/relationships/image" Target="../media/image48.emf"/><Relationship Id="rId67" Type="http://schemas.openxmlformats.org/officeDocument/2006/relationships/image" Target="../media/image52.emf"/><Relationship Id="rId20" Type="http://schemas.openxmlformats.org/officeDocument/2006/relationships/control" Target="../activeX/activeX29.xml"/><Relationship Id="rId41" Type="http://schemas.openxmlformats.org/officeDocument/2006/relationships/image" Target="../media/image39.emf"/><Relationship Id="rId54" Type="http://schemas.openxmlformats.org/officeDocument/2006/relationships/control" Target="../activeX/activeX46.xml"/><Relationship Id="rId62" Type="http://schemas.openxmlformats.org/officeDocument/2006/relationships/control" Target="../activeX/activeX50.xml"/><Relationship Id="rId70" Type="http://schemas.openxmlformats.org/officeDocument/2006/relationships/control" Target="../activeX/activeX54.xml"/><Relationship Id="rId75" Type="http://schemas.openxmlformats.org/officeDocument/2006/relationships/image" Target="../media/image56.emf"/><Relationship Id="rId83" Type="http://schemas.openxmlformats.org/officeDocument/2006/relationships/image" Target="../media/image60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2.xml"/><Relationship Id="rId15" Type="http://schemas.openxmlformats.org/officeDocument/2006/relationships/image" Target="../media/image26.emf"/><Relationship Id="rId23" Type="http://schemas.openxmlformats.org/officeDocument/2006/relationships/image" Target="../media/image30.emf"/><Relationship Id="rId28" Type="http://schemas.openxmlformats.org/officeDocument/2006/relationships/control" Target="../activeX/activeX33.xml"/><Relationship Id="rId36" Type="http://schemas.openxmlformats.org/officeDocument/2006/relationships/control" Target="../activeX/activeX37.xml"/><Relationship Id="rId49" Type="http://schemas.openxmlformats.org/officeDocument/2006/relationships/image" Target="../media/image43.emf"/><Relationship Id="rId57" Type="http://schemas.openxmlformats.org/officeDocument/2006/relationships/image" Target="../media/image47.emf"/><Relationship Id="rId10" Type="http://schemas.openxmlformats.org/officeDocument/2006/relationships/control" Target="../activeX/activeX24.xml"/><Relationship Id="rId31" Type="http://schemas.openxmlformats.org/officeDocument/2006/relationships/image" Target="../media/image34.emf"/><Relationship Id="rId44" Type="http://schemas.openxmlformats.org/officeDocument/2006/relationships/control" Target="../activeX/activeX41.xml"/><Relationship Id="rId52" Type="http://schemas.openxmlformats.org/officeDocument/2006/relationships/control" Target="../activeX/activeX45.xml"/><Relationship Id="rId60" Type="http://schemas.openxmlformats.org/officeDocument/2006/relationships/control" Target="../activeX/activeX49.xml"/><Relationship Id="rId65" Type="http://schemas.openxmlformats.org/officeDocument/2006/relationships/image" Target="../media/image51.emf"/><Relationship Id="rId73" Type="http://schemas.openxmlformats.org/officeDocument/2006/relationships/image" Target="../media/image55.emf"/><Relationship Id="rId78" Type="http://schemas.openxmlformats.org/officeDocument/2006/relationships/control" Target="../activeX/activeX58.xml"/><Relationship Id="rId81" Type="http://schemas.openxmlformats.org/officeDocument/2006/relationships/image" Target="../media/image59.emf"/><Relationship Id="rId86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32"/>
  <sheetViews>
    <sheetView tabSelected="1" zoomScale="150" zoomScaleNormal="150" workbookViewId="0">
      <pane xSplit="7" ySplit="1" topLeftCell="Y2" activePane="bottomRight" state="frozenSplit"/>
      <selection pane="topRight" activeCell="H1" sqref="H1"/>
      <selection pane="bottomLeft" activeCell="A3" sqref="A3"/>
      <selection pane="bottomRight" activeCell="AB12" sqref="AB12"/>
    </sheetView>
  </sheetViews>
  <sheetFormatPr defaultRowHeight="15" x14ac:dyDescent="0.25"/>
  <cols>
    <col min="1" max="1" width="2.140625" style="1" customWidth="1"/>
    <col min="2" max="5" width="3" style="1" customWidth="1"/>
    <col min="6" max="6" width="27.28515625" style="1" customWidth="1"/>
    <col min="7" max="7" width="0.28515625" style="1" customWidth="1"/>
    <col min="8" max="9" width="10" style="2" bestFit="1" customWidth="1"/>
    <col min="10" max="10" width="8.7109375" style="2" bestFit="1" customWidth="1"/>
    <col min="11" max="11" width="8.42578125" style="2" bestFit="1" customWidth="1"/>
    <col min="12" max="12" width="9.28515625" style="2" bestFit="1" customWidth="1"/>
    <col min="13" max="13" width="8.7109375" style="2" customWidth="1"/>
    <col min="14" max="14" width="8.42578125" style="2" bestFit="1" customWidth="1"/>
    <col min="15" max="16" width="8.42578125" style="2" customWidth="1"/>
    <col min="17" max="17" width="10" style="3" bestFit="1" customWidth="1"/>
    <col min="18" max="18" width="10" style="3" customWidth="1"/>
    <col min="19" max="19" width="11.140625" style="3" customWidth="1"/>
    <col min="20" max="20" width="14.28515625" style="2" bestFit="1" customWidth="1"/>
    <col min="21" max="21" width="2.140625" style="2" customWidth="1"/>
    <col min="22" max="22" width="11.140625" style="2" customWidth="1"/>
    <col min="23" max="23" width="8.5703125" style="2" customWidth="1"/>
    <col min="24" max="24" width="11.28515625" style="2" customWidth="1"/>
    <col min="25" max="28" width="8.85546875" style="2" customWidth="1"/>
    <col min="29" max="29" width="9.85546875" style="2" customWidth="1"/>
    <col min="30" max="30" width="8.85546875" style="2" customWidth="1"/>
    <col min="31" max="31" width="10.42578125" customWidth="1"/>
    <col min="32" max="32" width="1.140625" customWidth="1"/>
    <col min="33" max="33" width="12.7109375" customWidth="1"/>
    <col min="34" max="34" width="6" customWidth="1"/>
    <col min="35" max="35" width="11.5703125" bestFit="1" customWidth="1"/>
    <col min="36" max="36" width="10.28515625" bestFit="1" customWidth="1"/>
    <col min="37" max="37" width="20.5703125" customWidth="1"/>
  </cols>
  <sheetData>
    <row r="1" spans="1:35" s="151" customFormat="1" ht="73.5" customHeight="1" thickBot="1" x14ac:dyDescent="0.25">
      <c r="A1" s="154" t="s">
        <v>95</v>
      </c>
      <c r="B1" s="154"/>
      <c r="C1" s="154"/>
      <c r="D1" s="154"/>
      <c r="E1" s="154"/>
      <c r="F1" s="154"/>
      <c r="G1" s="155"/>
      <c r="H1" s="141" t="s">
        <v>1</v>
      </c>
      <c r="I1" s="142" t="s">
        <v>2</v>
      </c>
      <c r="J1" s="142" t="s">
        <v>3</v>
      </c>
      <c r="K1" s="143" t="s">
        <v>63</v>
      </c>
      <c r="L1" s="143" t="s">
        <v>62</v>
      </c>
      <c r="M1" s="143" t="s">
        <v>4</v>
      </c>
      <c r="N1" s="143" t="s">
        <v>59</v>
      </c>
      <c r="O1" s="143" t="s">
        <v>86</v>
      </c>
      <c r="P1" s="143" t="s">
        <v>102</v>
      </c>
      <c r="Q1" s="144"/>
      <c r="R1" s="145"/>
      <c r="S1" s="145"/>
      <c r="T1" s="143"/>
      <c r="U1" s="146"/>
      <c r="V1" s="147" t="s">
        <v>126</v>
      </c>
      <c r="W1" s="143" t="s">
        <v>60</v>
      </c>
      <c r="X1" s="143" t="s">
        <v>61</v>
      </c>
      <c r="Y1" s="143" t="s">
        <v>58</v>
      </c>
      <c r="Z1" s="143" t="s">
        <v>98</v>
      </c>
      <c r="AA1" s="143" t="s">
        <v>99</v>
      </c>
      <c r="AB1" s="143" t="s">
        <v>110</v>
      </c>
      <c r="AC1" s="143" t="s">
        <v>102</v>
      </c>
      <c r="AD1" s="143" t="s">
        <v>113</v>
      </c>
      <c r="AE1" s="148" t="s">
        <v>5</v>
      </c>
      <c r="AF1" s="149"/>
      <c r="AG1" s="150" t="s">
        <v>6</v>
      </c>
      <c r="AI1" s="152" t="s">
        <v>103</v>
      </c>
    </row>
    <row r="2" spans="1:35" x14ac:dyDescent="0.25">
      <c r="A2" s="6"/>
      <c r="B2" s="6"/>
      <c r="C2" s="6"/>
      <c r="D2" s="6"/>
      <c r="E2" s="6"/>
      <c r="F2" s="6"/>
      <c r="G2" s="6"/>
      <c r="H2" s="7"/>
      <c r="I2" s="8"/>
      <c r="J2" s="8"/>
      <c r="K2" s="8"/>
      <c r="L2" s="8"/>
      <c r="M2" s="8"/>
      <c r="N2" s="8"/>
      <c r="O2" s="8"/>
      <c r="P2" s="8"/>
      <c r="Q2" s="130"/>
      <c r="R2" s="31"/>
      <c r="S2" s="31"/>
      <c r="T2" s="8"/>
      <c r="U2" s="8"/>
      <c r="V2" s="9"/>
      <c r="W2" s="8"/>
      <c r="X2" s="8"/>
      <c r="Y2" s="8"/>
      <c r="Z2" s="8"/>
      <c r="AA2" s="8"/>
      <c r="AB2" s="8"/>
      <c r="AC2" s="8"/>
      <c r="AD2" s="8"/>
      <c r="AE2" s="10"/>
      <c r="AG2" s="124"/>
      <c r="AI2" s="83" t="s">
        <v>104</v>
      </c>
    </row>
    <row r="3" spans="1:35" x14ac:dyDescent="0.25">
      <c r="A3" s="6"/>
      <c r="B3" s="6" t="s">
        <v>7</v>
      </c>
      <c r="C3" s="6"/>
      <c r="D3" s="6"/>
      <c r="E3" s="6"/>
      <c r="F3" s="6"/>
      <c r="G3" s="6"/>
      <c r="H3" s="7">
        <f>'Unrestricted Net Assets byClass'!F16</f>
        <v>6.86</v>
      </c>
      <c r="I3" s="7">
        <f>'Unrestricted Net Assets byClass'!J16</f>
        <v>19109.12</v>
      </c>
      <c r="J3" s="7">
        <f>'Unrestricted Net Assets byClass'!R16</f>
        <v>195680.72</v>
      </c>
      <c r="K3" s="7">
        <f>'Unrestricted Net Assets byClass'!V16</f>
        <v>0</v>
      </c>
      <c r="L3" s="7">
        <f>'Unrestricted Net Assets byClass'!Z16</f>
        <v>65029.16</v>
      </c>
      <c r="M3" s="7">
        <f>'Unrestricted Net Assets byClass'!AT16</f>
        <v>54129.56</v>
      </c>
      <c r="N3" s="7">
        <f>'Unrestricted Net Assets byClass'!AP16</f>
        <v>0</v>
      </c>
      <c r="O3" s="8">
        <f>'Unrestricted Net Assets byClass'!BF16</f>
        <v>53893.25</v>
      </c>
      <c r="P3" s="31">
        <f>'Unrestricted Net Assets byClass'!AH16</f>
        <v>84750</v>
      </c>
      <c r="Q3" s="130">
        <f>SUM(H3:P3)</f>
        <v>472598.67</v>
      </c>
      <c r="R3" s="31"/>
      <c r="S3" s="31"/>
      <c r="T3" s="8"/>
      <c r="U3" s="8"/>
      <c r="V3" s="38">
        <f>SUM(Q3:T3)</f>
        <v>472598.67</v>
      </c>
      <c r="W3" s="41">
        <f>'Restricted Net Assets by Class'!J9</f>
        <v>0</v>
      </c>
      <c r="X3" s="41">
        <f>'Restricted Net Assets by Class'!F9</f>
        <v>0</v>
      </c>
      <c r="Y3" s="31">
        <f>'Restricted Net Assets by Class'!V9</f>
        <v>49693.29</v>
      </c>
      <c r="Z3" s="31">
        <f>'Restricted Net Assets by Class'!R9</f>
        <v>20000</v>
      </c>
      <c r="AA3" s="31">
        <f>'Restricted Net Assets by Class'!Z9</f>
        <v>105000</v>
      </c>
      <c r="AB3" s="31">
        <f>'Restricted Net Assets by Class'!AD9</f>
        <v>14400.81</v>
      </c>
      <c r="AC3" s="31"/>
      <c r="AD3" s="31">
        <f>'Restricted Net Assets by Class'!AH9</f>
        <v>0</v>
      </c>
      <c r="AE3" s="42">
        <f>SUM(W3:AD3)</f>
        <v>189094.1</v>
      </c>
      <c r="AF3" s="43"/>
      <c r="AG3" s="125">
        <f>+AE3+Q3</f>
        <v>661692.77</v>
      </c>
    </row>
    <row r="4" spans="1:35" ht="15.75" thickBot="1" x14ac:dyDescent="0.3">
      <c r="A4" s="6"/>
      <c r="B4" s="6" t="s">
        <v>8</v>
      </c>
      <c r="C4" s="6"/>
      <c r="D4" s="6"/>
      <c r="E4" s="6"/>
      <c r="F4" s="6"/>
      <c r="G4" s="6"/>
      <c r="H4" s="93">
        <f>'Unrestricted Net Assets byClass'!F36</f>
        <v>13912.38</v>
      </c>
      <c r="I4" s="93">
        <f>'Unrestricted Net Assets byClass'!J36</f>
        <v>30003.69</v>
      </c>
      <c r="J4" s="93">
        <f>'Unrestricted Net Assets byClass'!R36</f>
        <v>79749.740000000005</v>
      </c>
      <c r="K4" s="93">
        <f>'Unrestricted Net Assets byClass'!V36</f>
        <v>0</v>
      </c>
      <c r="L4" s="93">
        <f>'Unrestricted Net Assets byClass'!Z36</f>
        <v>124785.46</v>
      </c>
      <c r="M4" s="93">
        <f>'Unrestricted Net Assets byClass'!AT36</f>
        <v>22497.33</v>
      </c>
      <c r="N4" s="93">
        <f>'Unrestricted Net Assets byClass'!AP36</f>
        <v>0</v>
      </c>
      <c r="O4" s="80">
        <f>'Unrestricted Net Assets byClass'!BF36</f>
        <v>400.41</v>
      </c>
      <c r="P4" s="80">
        <f>'Unrestricted Net Assets byClass'!AH36</f>
        <v>99158.38</v>
      </c>
      <c r="Q4" s="131">
        <f>SUM(H4:P4)</f>
        <v>370507.39</v>
      </c>
      <c r="R4" s="80"/>
      <c r="S4" s="80"/>
      <c r="T4" s="63"/>
      <c r="U4" s="8"/>
      <c r="V4" s="38">
        <f>SUM(Q4:T4)</f>
        <v>370507.39</v>
      </c>
      <c r="W4" s="79">
        <f>'Restricted Net Assets by Class'!J25</f>
        <v>22923</v>
      </c>
      <c r="X4" s="79">
        <f>'Restricted Net Assets by Class'!F25</f>
        <v>0</v>
      </c>
      <c r="Y4" s="80">
        <f>'Restricted Net Assets by Class'!V25</f>
        <v>54685.02</v>
      </c>
      <c r="Z4" s="80">
        <f>'Restricted Net Assets by Class'!R25</f>
        <v>20000</v>
      </c>
      <c r="AA4" s="80">
        <f>'Restricted Net Assets by Class'!Z25</f>
        <v>105000</v>
      </c>
      <c r="AB4" s="80">
        <f>'Restricted Net Assets by Class'!AD25</f>
        <v>14400.81</v>
      </c>
      <c r="AC4" s="80"/>
      <c r="AD4" s="80">
        <f>'Restricted Net Assets by Class'!AH25</f>
        <v>0</v>
      </c>
      <c r="AE4" s="42">
        <f>SUM(W4:AD4)</f>
        <v>217008.83</v>
      </c>
      <c r="AF4" s="43"/>
      <c r="AG4" s="126">
        <f>+AE4+Q4</f>
        <v>587516.22</v>
      </c>
    </row>
    <row r="5" spans="1:35" x14ac:dyDescent="0.25">
      <c r="A5" s="6"/>
      <c r="B5" s="6" t="s">
        <v>9</v>
      </c>
      <c r="C5" s="6"/>
      <c r="D5" s="6"/>
      <c r="E5" s="6"/>
      <c r="F5" s="6"/>
      <c r="G5" s="6"/>
      <c r="H5" s="40">
        <f>ROUND(H2+H3-H4,5)</f>
        <v>-13905.52</v>
      </c>
      <c r="I5" s="40">
        <f t="shared" ref="I5:P5" si="0">ROUND(I2+I3-I4,5)</f>
        <v>-10894.57</v>
      </c>
      <c r="J5" s="40">
        <f t="shared" si="0"/>
        <v>115930.98</v>
      </c>
      <c r="K5" s="40">
        <f t="shared" si="0"/>
        <v>0</v>
      </c>
      <c r="L5" s="40">
        <f t="shared" si="0"/>
        <v>-59756.3</v>
      </c>
      <c r="M5" s="40">
        <f t="shared" si="0"/>
        <v>31632.23</v>
      </c>
      <c r="N5" s="40">
        <f t="shared" si="0"/>
        <v>0</v>
      </c>
      <c r="O5" s="40">
        <f t="shared" si="0"/>
        <v>53492.84</v>
      </c>
      <c r="P5" s="40">
        <f t="shared" si="0"/>
        <v>-14408.38</v>
      </c>
      <c r="Q5" s="132">
        <f>ROUND(Q2+Q3-Q4,5)</f>
        <v>102091.28</v>
      </c>
      <c r="R5" s="40"/>
      <c r="S5" s="40"/>
      <c r="T5" s="40"/>
      <c r="U5" s="44"/>
      <c r="V5" s="45">
        <f>+V3-V4</f>
        <v>102091.27999999997</v>
      </c>
      <c r="W5" s="40">
        <f t="shared" ref="W5:AC5" si="1">ROUND(W2+W3-W4,5)</f>
        <v>-22923</v>
      </c>
      <c r="X5" s="40">
        <f t="shared" si="1"/>
        <v>0</v>
      </c>
      <c r="Y5" s="40">
        <f t="shared" si="1"/>
        <v>-4991.7299999999996</v>
      </c>
      <c r="Z5" s="40">
        <f t="shared" si="1"/>
        <v>0</v>
      </c>
      <c r="AA5" s="40">
        <f t="shared" si="1"/>
        <v>0</v>
      </c>
      <c r="AB5" s="40">
        <f>ROUND(AB2+AB3-AB4,5)</f>
        <v>0</v>
      </c>
      <c r="AC5" s="40">
        <f t="shared" si="1"/>
        <v>0</v>
      </c>
      <c r="AD5" s="40">
        <f>ROUND(AD2+AD3-AD4,5)</f>
        <v>0</v>
      </c>
      <c r="AE5" s="46">
        <f>+AE3-AE4</f>
        <v>-27914.729999999981</v>
      </c>
      <c r="AF5" s="43">
        <f>SUM(W5:AE5)</f>
        <v>-55829.459999999977</v>
      </c>
      <c r="AG5" s="125">
        <f>+AE5+Q5</f>
        <v>74176.550000000017</v>
      </c>
      <c r="AI5" s="11"/>
    </row>
    <row r="6" spans="1:35" x14ac:dyDescent="0.25">
      <c r="A6" s="37" t="s">
        <v>10</v>
      </c>
      <c r="B6" s="36"/>
      <c r="C6" s="36"/>
      <c r="D6" s="36"/>
      <c r="E6" s="36"/>
      <c r="F6" s="6"/>
      <c r="G6" s="6"/>
      <c r="H6" s="39"/>
      <c r="I6" s="41"/>
      <c r="J6" s="41"/>
      <c r="K6" s="41"/>
      <c r="L6" s="41"/>
      <c r="M6" s="41"/>
      <c r="N6" s="41"/>
      <c r="O6" s="41"/>
      <c r="P6" s="41"/>
      <c r="Q6" s="132"/>
      <c r="R6" s="40"/>
      <c r="S6" s="40"/>
      <c r="T6" s="41"/>
      <c r="U6" s="41"/>
      <c r="V6" s="38"/>
      <c r="W6" s="41"/>
      <c r="X6" s="41"/>
      <c r="Y6" s="41"/>
      <c r="Z6" s="41"/>
      <c r="AA6" s="41"/>
      <c r="AB6" s="41"/>
      <c r="AC6" s="41"/>
      <c r="AD6" s="41"/>
      <c r="AE6" s="47"/>
      <c r="AF6" s="43"/>
      <c r="AG6" s="125">
        <f>+AE6+V6</f>
        <v>0</v>
      </c>
    </row>
    <row r="7" spans="1:35" x14ac:dyDescent="0.25">
      <c r="A7" s="37"/>
      <c r="B7" s="36"/>
      <c r="C7" s="36"/>
      <c r="D7" s="36"/>
      <c r="E7" s="36"/>
      <c r="F7" s="6"/>
      <c r="G7" s="6"/>
      <c r="H7" s="41"/>
      <c r="I7" s="41"/>
      <c r="J7" s="41"/>
      <c r="K7" s="41"/>
      <c r="L7" s="41"/>
      <c r="M7" s="41"/>
      <c r="N7" s="41"/>
      <c r="O7" s="41"/>
      <c r="P7" s="41"/>
      <c r="Q7" s="132"/>
      <c r="R7" s="40"/>
      <c r="S7" s="40"/>
      <c r="T7" s="41"/>
      <c r="U7" s="41"/>
      <c r="V7" s="38"/>
      <c r="W7" s="41"/>
      <c r="X7" s="41"/>
      <c r="Y7" s="41"/>
      <c r="Z7" s="41"/>
      <c r="AA7" s="41"/>
      <c r="AB7" s="41"/>
      <c r="AC7" s="41"/>
      <c r="AD7" s="41"/>
      <c r="AE7" s="47"/>
      <c r="AF7" s="43"/>
      <c r="AG7" s="125"/>
    </row>
    <row r="8" spans="1:35" x14ac:dyDescent="0.25">
      <c r="A8" s="37"/>
      <c r="B8" s="36"/>
      <c r="C8" s="36"/>
      <c r="D8" s="36"/>
      <c r="E8" s="36"/>
      <c r="F8" s="110" t="s">
        <v>128</v>
      </c>
      <c r="G8" s="6"/>
      <c r="H8" s="41"/>
      <c r="I8" s="41"/>
      <c r="J8" s="41"/>
      <c r="K8" s="41"/>
      <c r="L8" s="41"/>
      <c r="M8" s="41"/>
      <c r="N8" s="41"/>
      <c r="O8" s="41"/>
      <c r="P8" s="41"/>
      <c r="Q8" s="132"/>
      <c r="R8" s="40"/>
      <c r="S8" s="40"/>
      <c r="T8" s="41">
        <v>25000</v>
      </c>
      <c r="U8" s="41"/>
      <c r="V8" s="50">
        <f>SUM(S8:U8)</f>
        <v>25000</v>
      </c>
      <c r="W8" s="41"/>
      <c r="X8" s="41"/>
      <c r="Y8" s="41"/>
      <c r="Z8" s="41"/>
      <c r="AA8" s="41"/>
      <c r="AB8" s="41"/>
      <c r="AC8" s="41"/>
      <c r="AD8" s="41"/>
      <c r="AE8" s="47"/>
      <c r="AF8" s="43"/>
      <c r="AG8" s="125"/>
    </row>
    <row r="9" spans="1:35" x14ac:dyDescent="0.25">
      <c r="A9" s="37"/>
      <c r="B9" s="36"/>
      <c r="C9" s="36"/>
      <c r="D9" s="36"/>
      <c r="E9" s="36"/>
      <c r="F9" s="6"/>
      <c r="G9" s="6"/>
      <c r="H9" s="41"/>
      <c r="I9" s="41"/>
      <c r="J9" s="41"/>
      <c r="K9" s="41"/>
      <c r="L9" s="41"/>
      <c r="M9" s="41"/>
      <c r="N9" s="41"/>
      <c r="O9" s="41"/>
      <c r="P9" s="41"/>
      <c r="Q9" s="132"/>
      <c r="R9" s="40"/>
      <c r="S9" s="40"/>
      <c r="T9" s="41"/>
      <c r="U9" s="41"/>
      <c r="V9" s="38"/>
      <c r="W9" s="41"/>
      <c r="X9" s="41"/>
      <c r="Y9" s="41"/>
      <c r="Z9" s="41"/>
      <c r="AA9" s="41"/>
      <c r="AB9" s="41"/>
      <c r="AC9" s="41"/>
      <c r="AD9" s="41"/>
      <c r="AE9" s="47"/>
      <c r="AF9" s="43"/>
      <c r="AG9" s="125"/>
    </row>
    <row r="10" spans="1:35" s="12" customFormat="1" ht="11.25" customHeight="1" x14ac:dyDescent="0.2">
      <c r="A10" s="153" t="s">
        <v>106</v>
      </c>
      <c r="B10" s="153"/>
      <c r="C10" s="153"/>
      <c r="D10" s="153"/>
      <c r="E10" s="153"/>
      <c r="F10" s="153"/>
      <c r="G10" s="101"/>
      <c r="H10" s="49"/>
      <c r="I10" s="49"/>
      <c r="J10" s="49"/>
      <c r="K10" s="49"/>
      <c r="L10" s="49"/>
      <c r="M10" s="49"/>
      <c r="N10" s="49"/>
      <c r="O10" s="49"/>
      <c r="P10" s="49"/>
      <c r="Q10" s="133"/>
      <c r="R10" s="84"/>
      <c r="S10" s="84">
        <v>50000</v>
      </c>
      <c r="T10" s="49"/>
      <c r="U10" s="49"/>
      <c r="V10" s="50">
        <f>SUM(S10:U10)</f>
        <v>50000</v>
      </c>
      <c r="W10" s="49"/>
      <c r="X10" s="49"/>
      <c r="Y10" s="49"/>
      <c r="Z10" s="49"/>
      <c r="AA10" s="49"/>
      <c r="AB10" s="49"/>
      <c r="AC10" s="49"/>
      <c r="AD10" s="49"/>
      <c r="AE10" s="42"/>
      <c r="AF10" s="51"/>
      <c r="AG10" s="125">
        <f t="shared" ref="AG10:AG17" si="2">+AE10+V10</f>
        <v>50000</v>
      </c>
    </row>
    <row r="11" spans="1:35" s="12" customFormat="1" ht="11.25" customHeight="1" x14ac:dyDescent="0.2">
      <c r="A11" s="102"/>
      <c r="B11" s="153" t="s">
        <v>137</v>
      </c>
      <c r="C11" s="153"/>
      <c r="D11" s="153"/>
      <c r="E11" s="153"/>
      <c r="F11" s="153"/>
      <c r="G11" s="153"/>
      <c r="H11" s="49"/>
      <c r="I11" s="49"/>
      <c r="J11" s="49"/>
      <c r="K11" s="49"/>
      <c r="L11" s="49"/>
      <c r="M11" s="49"/>
      <c r="N11" s="49"/>
      <c r="O11" s="49"/>
      <c r="P11" s="49"/>
      <c r="Q11" s="133"/>
      <c r="R11" s="84"/>
      <c r="S11" s="84">
        <v>-36263.699999999997</v>
      </c>
      <c r="T11" s="49"/>
      <c r="U11" s="49"/>
      <c r="V11" s="50">
        <f>SUM(S11:U11)</f>
        <v>-36263.699999999997</v>
      </c>
      <c r="W11" s="49"/>
      <c r="X11" s="49"/>
      <c r="Y11" s="49"/>
      <c r="Z11" s="49"/>
      <c r="AA11" s="49"/>
      <c r="AB11" s="49"/>
      <c r="AC11" s="49"/>
      <c r="AD11" s="49"/>
      <c r="AE11" s="42"/>
      <c r="AF11" s="51"/>
      <c r="AG11" s="125">
        <f t="shared" si="2"/>
        <v>-36263.699999999997</v>
      </c>
    </row>
    <row r="12" spans="1:35" s="12" customFormat="1" ht="11.25" customHeight="1" x14ac:dyDescent="0.2">
      <c r="A12" s="102"/>
      <c r="B12" s="102"/>
      <c r="C12" s="102"/>
      <c r="D12" s="102"/>
      <c r="E12" s="102"/>
      <c r="F12" s="102"/>
      <c r="G12" s="103"/>
      <c r="H12" s="49"/>
      <c r="I12" s="49"/>
      <c r="J12" s="49"/>
      <c r="K12" s="49"/>
      <c r="L12" s="49"/>
      <c r="M12" s="49"/>
      <c r="N12" s="49"/>
      <c r="O12" s="49"/>
      <c r="P12" s="49"/>
      <c r="Q12" s="133"/>
      <c r="R12" s="84"/>
      <c r="S12" s="84"/>
      <c r="T12" s="49"/>
      <c r="U12" s="49"/>
      <c r="V12" s="50">
        <f t="shared" ref="V12:V14" si="3">SUM(S12:U12)</f>
        <v>0</v>
      </c>
      <c r="W12" s="49"/>
      <c r="X12" s="49"/>
      <c r="Y12" s="49"/>
      <c r="Z12" s="49"/>
      <c r="AA12" s="49"/>
      <c r="AB12" s="49"/>
      <c r="AC12" s="49"/>
      <c r="AD12" s="49"/>
      <c r="AE12" s="42"/>
      <c r="AF12" s="51"/>
      <c r="AG12" s="125">
        <f t="shared" si="2"/>
        <v>0</v>
      </c>
    </row>
    <row r="13" spans="1:35" s="12" customFormat="1" ht="11.25" customHeight="1" x14ac:dyDescent="0.2">
      <c r="A13" s="102"/>
      <c r="B13" s="102"/>
      <c r="C13" s="102"/>
      <c r="D13" s="102"/>
      <c r="E13" s="102"/>
      <c r="F13" s="102"/>
      <c r="G13" s="103"/>
      <c r="H13" s="49"/>
      <c r="I13" s="49"/>
      <c r="J13" s="49"/>
      <c r="K13" s="49"/>
      <c r="L13" s="49"/>
      <c r="M13" s="49"/>
      <c r="N13" s="49"/>
      <c r="O13" s="49"/>
      <c r="P13" s="49"/>
      <c r="Q13" s="133"/>
      <c r="R13" s="84"/>
      <c r="S13" s="84"/>
      <c r="T13" s="49"/>
      <c r="U13" s="49"/>
      <c r="V13" s="50">
        <f t="shared" si="3"/>
        <v>0</v>
      </c>
      <c r="W13" s="49"/>
      <c r="X13" s="49"/>
      <c r="Y13" s="49"/>
      <c r="Z13" s="49"/>
      <c r="AA13" s="49"/>
      <c r="AB13" s="49"/>
      <c r="AC13" s="49"/>
      <c r="AD13" s="49"/>
      <c r="AE13" s="42"/>
      <c r="AF13" s="51"/>
      <c r="AG13" s="125">
        <f t="shared" si="2"/>
        <v>0</v>
      </c>
    </row>
    <row r="14" spans="1:35" s="12" customFormat="1" ht="24" customHeight="1" x14ac:dyDescent="0.2">
      <c r="A14" s="104"/>
      <c r="B14" s="104"/>
      <c r="C14" s="104"/>
      <c r="D14" s="104"/>
      <c r="E14" s="104"/>
      <c r="F14" s="104" t="s">
        <v>138</v>
      </c>
      <c r="G14" s="91"/>
      <c r="H14" s="49"/>
      <c r="I14" s="49"/>
      <c r="J14" s="49"/>
      <c r="K14" s="49"/>
      <c r="L14" s="49"/>
      <c r="M14" s="49"/>
      <c r="N14" s="49"/>
      <c r="O14" s="49"/>
      <c r="P14" s="49"/>
      <c r="Q14" s="133"/>
      <c r="R14" s="84"/>
      <c r="S14" s="84"/>
      <c r="T14" s="49">
        <v>-6000</v>
      </c>
      <c r="U14" s="49"/>
      <c r="V14" s="50">
        <f t="shared" si="3"/>
        <v>-6000</v>
      </c>
      <c r="W14" s="49"/>
      <c r="X14" s="49"/>
      <c r="Y14" s="49"/>
      <c r="Z14" s="49"/>
      <c r="AA14" s="49"/>
      <c r="AB14" s="49"/>
      <c r="AC14" s="49"/>
      <c r="AD14" s="49"/>
      <c r="AE14" s="42"/>
      <c r="AF14" s="51"/>
      <c r="AG14" s="125">
        <f t="shared" si="2"/>
        <v>-6000</v>
      </c>
      <c r="AI14" s="100" t="s">
        <v>139</v>
      </c>
    </row>
    <row r="15" spans="1:35" s="12" customFormat="1" ht="11.25" customHeight="1" x14ac:dyDescent="0.2">
      <c r="A15" s="104"/>
      <c r="B15" s="104"/>
      <c r="C15" s="104"/>
      <c r="D15" s="104"/>
      <c r="E15" s="104"/>
      <c r="F15" s="104"/>
      <c r="G15" s="91"/>
      <c r="H15" s="49"/>
      <c r="I15" s="49"/>
      <c r="J15" s="49"/>
      <c r="K15" s="49"/>
      <c r="L15" s="49"/>
      <c r="M15" s="49"/>
      <c r="N15" s="49"/>
      <c r="O15" s="49"/>
      <c r="P15" s="49"/>
      <c r="Q15" s="133"/>
      <c r="R15" s="84"/>
      <c r="S15" s="84"/>
      <c r="T15" s="49"/>
      <c r="U15" s="49"/>
      <c r="V15" s="50"/>
      <c r="W15" s="49"/>
      <c r="X15" s="49"/>
      <c r="Y15" s="49"/>
      <c r="Z15" s="49"/>
      <c r="AA15" s="49"/>
      <c r="AB15" s="49"/>
      <c r="AC15" s="49"/>
      <c r="AD15" s="49"/>
      <c r="AE15" s="42"/>
      <c r="AF15" s="51"/>
      <c r="AG15" s="125">
        <f t="shared" si="2"/>
        <v>0</v>
      </c>
    </row>
    <row r="16" spans="1:35" s="12" customFormat="1" ht="22.5" x14ac:dyDescent="0.2">
      <c r="A16" s="104"/>
      <c r="B16" s="104"/>
      <c r="C16" s="104"/>
      <c r="D16" s="104"/>
      <c r="E16" s="104"/>
      <c r="F16" s="104" t="s">
        <v>123</v>
      </c>
      <c r="G16" s="91"/>
      <c r="H16" s="49"/>
      <c r="I16" s="49"/>
      <c r="J16" s="49"/>
      <c r="K16" s="49"/>
      <c r="L16" s="49"/>
      <c r="M16" s="49"/>
      <c r="N16" s="49"/>
      <c r="O16" s="49"/>
      <c r="P16" s="49"/>
      <c r="Q16" s="133"/>
      <c r="R16" s="84"/>
      <c r="S16" s="84"/>
      <c r="T16" s="49"/>
      <c r="U16" s="49"/>
      <c r="V16" s="50"/>
      <c r="W16" s="49"/>
      <c r="X16" s="49"/>
      <c r="Y16" s="49"/>
      <c r="Z16" s="49"/>
      <c r="AA16" s="49"/>
      <c r="AB16" s="49">
        <v>35599.19</v>
      </c>
      <c r="AC16" s="49"/>
      <c r="AD16" s="49"/>
      <c r="AE16" s="42">
        <f>SUM(W16:AD16)</f>
        <v>35599.19</v>
      </c>
      <c r="AF16" s="51"/>
      <c r="AG16" s="125">
        <f t="shared" si="2"/>
        <v>35599.19</v>
      </c>
      <c r="AI16" s="100" t="s">
        <v>125</v>
      </c>
    </row>
    <row r="17" spans="1:37" s="12" customFormat="1" ht="22.5" x14ac:dyDescent="0.2">
      <c r="A17" s="104"/>
      <c r="B17" s="104"/>
      <c r="C17" s="104"/>
      <c r="D17" s="104"/>
      <c r="E17" s="104"/>
      <c r="F17" s="104" t="s">
        <v>122</v>
      </c>
      <c r="G17" s="91"/>
      <c r="H17" s="49"/>
      <c r="I17" s="49"/>
      <c r="J17" s="49"/>
      <c r="K17" s="49"/>
      <c r="L17" s="49"/>
      <c r="M17" s="49"/>
      <c r="N17" s="49"/>
      <c r="O17" s="49"/>
      <c r="P17" s="49"/>
      <c r="Q17" s="133"/>
      <c r="R17" s="84"/>
      <c r="S17" s="84"/>
      <c r="T17" s="49"/>
      <c r="U17" s="49"/>
      <c r="V17" s="50"/>
      <c r="W17" s="49"/>
      <c r="X17" s="49"/>
      <c r="Y17" s="49"/>
      <c r="Z17" s="49"/>
      <c r="AA17" s="49"/>
      <c r="AB17" s="49"/>
      <c r="AC17" s="49"/>
      <c r="AD17" s="49">
        <v>38298.28</v>
      </c>
      <c r="AE17" s="42">
        <f>SUM(W17:AD17)</f>
        <v>38298.28</v>
      </c>
      <c r="AF17" s="51"/>
      <c r="AG17" s="125">
        <f t="shared" si="2"/>
        <v>38298.28</v>
      </c>
      <c r="AI17" s="100" t="s">
        <v>124</v>
      </c>
    </row>
    <row r="18" spans="1:37" s="12" customFormat="1" ht="24" customHeight="1" thickBot="1" x14ac:dyDescent="0.25">
      <c r="A18" s="13"/>
      <c r="B18" s="158" t="s">
        <v>12</v>
      </c>
      <c r="C18" s="158"/>
      <c r="D18" s="158"/>
      <c r="E18" s="158"/>
      <c r="F18" s="158"/>
      <c r="G18" s="158"/>
      <c r="H18" s="52">
        <f t="shared" ref="H18:P18" si="4">SUM(H5:H6)</f>
        <v>-13905.52</v>
      </c>
      <c r="I18" s="52">
        <f t="shared" si="4"/>
        <v>-10894.57</v>
      </c>
      <c r="J18" s="52">
        <f t="shared" si="4"/>
        <v>115930.98</v>
      </c>
      <c r="K18" s="52">
        <f t="shared" si="4"/>
        <v>0</v>
      </c>
      <c r="L18" s="52">
        <f t="shared" si="4"/>
        <v>-59756.3</v>
      </c>
      <c r="M18" s="52">
        <f t="shared" si="4"/>
        <v>31632.23</v>
      </c>
      <c r="N18" s="52">
        <f t="shared" si="4"/>
        <v>0</v>
      </c>
      <c r="O18" s="52">
        <f t="shared" si="4"/>
        <v>53492.84</v>
      </c>
      <c r="P18" s="52">
        <f t="shared" si="4"/>
        <v>-14408.38</v>
      </c>
      <c r="Q18" s="134">
        <f>Q5</f>
        <v>102091.28</v>
      </c>
      <c r="R18" s="107"/>
      <c r="S18" s="52">
        <f>SUM(S5:S17)</f>
        <v>13736.300000000003</v>
      </c>
      <c r="T18" s="52">
        <f>SUM(T5:T17)</f>
        <v>19000</v>
      </c>
      <c r="U18" s="49"/>
      <c r="V18" s="53">
        <f>V5+V8+V10+V11+V12+V13+V14</f>
        <v>134827.57999999996</v>
      </c>
      <c r="W18" s="55">
        <f t="shared" ref="W18:AD18" si="5">SUM(W5:W17)</f>
        <v>-22923</v>
      </c>
      <c r="X18" s="55">
        <f t="shared" si="5"/>
        <v>0</v>
      </c>
      <c r="Y18" s="55">
        <f>SUM(Y5:Y17)</f>
        <v>-4991.7299999999996</v>
      </c>
      <c r="Z18" s="55">
        <f t="shared" si="5"/>
        <v>0</v>
      </c>
      <c r="AA18" s="55">
        <f t="shared" si="5"/>
        <v>0</v>
      </c>
      <c r="AB18" s="55">
        <f t="shared" si="5"/>
        <v>35599.19</v>
      </c>
      <c r="AC18" s="55">
        <f t="shared" si="5"/>
        <v>0</v>
      </c>
      <c r="AD18" s="55">
        <f t="shared" si="5"/>
        <v>38298.28</v>
      </c>
      <c r="AE18" s="54">
        <f>SUM(AE5:AE17)</f>
        <v>45982.74000000002</v>
      </c>
      <c r="AF18" s="55"/>
      <c r="AG18" s="127">
        <f>SUM(AG5:AG17)</f>
        <v>155810.32</v>
      </c>
    </row>
    <row r="19" spans="1:37" s="12" customFormat="1" ht="27.75" customHeight="1" x14ac:dyDescent="0.2">
      <c r="A19" s="157" t="s">
        <v>94</v>
      </c>
      <c r="B19" s="157"/>
      <c r="C19" s="157"/>
      <c r="D19" s="157"/>
      <c r="E19" s="157"/>
      <c r="F19" s="157"/>
      <c r="G19" s="157"/>
      <c r="H19" s="48"/>
      <c r="I19" s="49"/>
      <c r="J19" s="49"/>
      <c r="K19" s="49"/>
      <c r="L19" s="49"/>
      <c r="M19" s="49"/>
      <c r="N19" s="49"/>
      <c r="O19" s="49"/>
      <c r="P19" s="49"/>
      <c r="Q19" s="133">
        <v>-35663</v>
      </c>
      <c r="R19" s="84"/>
      <c r="S19" s="84">
        <v>0</v>
      </c>
      <c r="T19" s="49">
        <v>47269.03</v>
      </c>
      <c r="U19" s="49"/>
      <c r="V19" s="89">
        <v>11606.19</v>
      </c>
      <c r="W19" s="49">
        <v>95871.95</v>
      </c>
      <c r="X19" s="49"/>
      <c r="Y19" s="49">
        <v>54260.61</v>
      </c>
      <c r="Z19" s="49"/>
      <c r="AA19" s="49"/>
      <c r="AB19" s="49">
        <v>0</v>
      </c>
      <c r="AC19" s="49">
        <v>0</v>
      </c>
      <c r="AD19" s="49">
        <v>0</v>
      </c>
      <c r="AE19" s="42">
        <f>SUM(W19:AD19)</f>
        <v>150132.56</v>
      </c>
      <c r="AF19" s="51"/>
      <c r="AG19" s="125">
        <f>+V19+AE19</f>
        <v>161738.75</v>
      </c>
    </row>
    <row r="20" spans="1:37" s="12" customFormat="1" ht="19.5" customHeight="1" x14ac:dyDescent="0.2">
      <c r="A20" s="157" t="s">
        <v>100</v>
      </c>
      <c r="B20" s="157"/>
      <c r="C20" s="157"/>
      <c r="D20" s="157"/>
      <c r="E20" s="157"/>
      <c r="F20" s="157"/>
      <c r="G20" s="157"/>
      <c r="H20" s="56"/>
      <c r="I20" s="57"/>
      <c r="J20" s="57"/>
      <c r="K20" s="57"/>
      <c r="L20" s="57"/>
      <c r="M20" s="57"/>
      <c r="N20" s="57"/>
      <c r="O20" s="57"/>
      <c r="P20" s="57"/>
      <c r="Q20" s="135"/>
      <c r="R20" s="92"/>
      <c r="S20" s="92"/>
      <c r="T20" s="57"/>
      <c r="U20" s="49"/>
      <c r="V20" s="58">
        <v>0</v>
      </c>
      <c r="W20" s="57"/>
      <c r="X20" s="57"/>
      <c r="Y20" s="57"/>
      <c r="Z20" s="57"/>
      <c r="AA20" s="57"/>
      <c r="AB20" s="57"/>
      <c r="AC20" s="57"/>
      <c r="AD20" s="57"/>
      <c r="AE20" s="59">
        <f>SUM(W20:AD20)</f>
        <v>0</v>
      </c>
      <c r="AF20" s="51"/>
      <c r="AG20" s="128">
        <f>+V20+AE20</f>
        <v>0</v>
      </c>
    </row>
    <row r="21" spans="1:37" s="12" customFormat="1" ht="20.25" customHeight="1" x14ac:dyDescent="0.2">
      <c r="A21" s="157" t="s">
        <v>120</v>
      </c>
      <c r="B21" s="157"/>
      <c r="C21" s="157"/>
      <c r="D21" s="157"/>
      <c r="E21" s="157"/>
      <c r="F21" s="157"/>
      <c r="G21" s="157"/>
      <c r="H21" s="48"/>
      <c r="I21" s="49"/>
      <c r="J21" s="49"/>
      <c r="K21" s="49"/>
      <c r="L21" s="49"/>
      <c r="M21" s="49"/>
      <c r="N21" s="49"/>
      <c r="O21" s="49"/>
      <c r="P21" s="49"/>
      <c r="Q21" s="133">
        <f>SUM(Q19:Q20)</f>
        <v>-35663</v>
      </c>
      <c r="R21" s="84"/>
      <c r="S21" s="49">
        <f>SUM(S19:S20)</f>
        <v>0</v>
      </c>
      <c r="T21" s="49">
        <f>SUM(T19:T20)</f>
        <v>47269.03</v>
      </c>
      <c r="U21" s="49"/>
      <c r="V21" s="90">
        <f>SUM(V19:V20)</f>
        <v>11606.19</v>
      </c>
      <c r="W21" s="49">
        <f>SUM(W19:W20)</f>
        <v>95871.95</v>
      </c>
      <c r="X21" s="49">
        <f t="shared" ref="X21:AD21" si="6">SUM(X19:X20)</f>
        <v>0</v>
      </c>
      <c r="Y21" s="49">
        <f t="shared" si="6"/>
        <v>54260.61</v>
      </c>
      <c r="Z21" s="49">
        <f t="shared" si="6"/>
        <v>0</v>
      </c>
      <c r="AA21" s="49">
        <f t="shared" si="6"/>
        <v>0</v>
      </c>
      <c r="AB21" s="49">
        <f t="shared" si="6"/>
        <v>0</v>
      </c>
      <c r="AC21" s="49">
        <f t="shared" si="6"/>
        <v>0</v>
      </c>
      <c r="AD21" s="49">
        <f t="shared" si="6"/>
        <v>0</v>
      </c>
      <c r="AE21" s="78">
        <f>SUM(AE19:AE20)</f>
        <v>150132.56</v>
      </c>
      <c r="AF21" s="51"/>
      <c r="AG21" s="125">
        <f>+V21+AE21</f>
        <v>161738.75</v>
      </c>
    </row>
    <row r="22" spans="1:37" s="12" customFormat="1" ht="20.25" customHeight="1" thickBot="1" x14ac:dyDescent="0.25">
      <c r="A22" s="157" t="s">
        <v>11</v>
      </c>
      <c r="B22" s="157"/>
      <c r="C22" s="157"/>
      <c r="D22" s="157"/>
      <c r="E22" s="157"/>
      <c r="F22" s="157"/>
      <c r="G22" s="157"/>
      <c r="H22" s="105"/>
      <c r="I22" s="81"/>
      <c r="J22" s="81"/>
      <c r="K22" s="81"/>
      <c r="L22" s="81"/>
      <c r="M22" s="81"/>
      <c r="N22" s="81"/>
      <c r="O22" s="81"/>
      <c r="P22" s="81"/>
      <c r="Q22" s="136">
        <f>Q18</f>
        <v>102091.28</v>
      </c>
      <c r="R22" s="108"/>
      <c r="S22" s="81">
        <f>+S18</f>
        <v>13736.300000000003</v>
      </c>
      <c r="T22" s="81">
        <f>+T18</f>
        <v>19000</v>
      </c>
      <c r="U22" s="49"/>
      <c r="V22" s="50">
        <f>+V18</f>
        <v>134827.57999999996</v>
      </c>
      <c r="W22" s="81">
        <f>+W18</f>
        <v>-22923</v>
      </c>
      <c r="X22" s="81">
        <f>+X18</f>
        <v>0</v>
      </c>
      <c r="Y22" s="81">
        <f>+Y18</f>
        <v>-4991.7299999999996</v>
      </c>
      <c r="Z22" s="81">
        <f>+Z18</f>
        <v>0</v>
      </c>
      <c r="AA22" s="81">
        <f t="shared" ref="AA22" si="7">+AA18</f>
        <v>0</v>
      </c>
      <c r="AB22" s="81">
        <f>+AB18</f>
        <v>35599.19</v>
      </c>
      <c r="AC22" s="81">
        <f>+AC18</f>
        <v>0</v>
      </c>
      <c r="AD22" s="81">
        <f>+AD18</f>
        <v>38298.28</v>
      </c>
      <c r="AE22" s="42">
        <f>+AE18</f>
        <v>45982.74000000002</v>
      </c>
      <c r="AF22" s="51"/>
      <c r="AG22" s="125">
        <f>+AE22+V22</f>
        <v>180810.31999999998</v>
      </c>
    </row>
    <row r="23" spans="1:37" s="12" customFormat="1" ht="20.25" customHeight="1" thickBot="1" x14ac:dyDescent="0.25">
      <c r="A23" s="157" t="s">
        <v>121</v>
      </c>
      <c r="B23" s="157"/>
      <c r="C23" s="157"/>
      <c r="D23" s="157"/>
      <c r="E23" s="157"/>
      <c r="F23" s="157"/>
      <c r="G23" s="157"/>
      <c r="H23" s="106"/>
      <c r="I23" s="82"/>
      <c r="J23" s="82"/>
      <c r="K23" s="82"/>
      <c r="L23" s="82"/>
      <c r="M23" s="82"/>
      <c r="N23" s="82"/>
      <c r="O23" s="82"/>
      <c r="P23" s="82"/>
      <c r="Q23" s="137">
        <f>Q21+Q22</f>
        <v>66428.28</v>
      </c>
      <c r="R23" s="109"/>
      <c r="S23" s="82">
        <f>SUM(S21:S22)</f>
        <v>13736.300000000003</v>
      </c>
      <c r="T23" s="82">
        <f>SUM(T21:T22)</f>
        <v>66269.03</v>
      </c>
      <c r="U23" s="49"/>
      <c r="V23" s="60">
        <f>SUM(V21:V22)</f>
        <v>146433.76999999996</v>
      </c>
      <c r="W23" s="82">
        <f>SUM(W21:W22)</f>
        <v>72948.95</v>
      </c>
      <c r="X23" s="82">
        <f t="shared" ref="X23:AA23" si="8">SUM(X21:X22)</f>
        <v>0</v>
      </c>
      <c r="Y23" s="82">
        <f>SUM(Y21:Y22)</f>
        <v>49268.880000000005</v>
      </c>
      <c r="Z23" s="82">
        <f t="shared" si="8"/>
        <v>0</v>
      </c>
      <c r="AA23" s="82">
        <f t="shared" si="8"/>
        <v>0</v>
      </c>
      <c r="AB23" s="82">
        <f>SUM(AB21:AB22)</f>
        <v>35599.19</v>
      </c>
      <c r="AC23" s="82">
        <f>SUM(AC21:AC22)</f>
        <v>0</v>
      </c>
      <c r="AD23" s="82">
        <f>SUM(AD21:AD22)</f>
        <v>38298.28</v>
      </c>
      <c r="AE23" s="61">
        <f>SUM(AE21:AE22)</f>
        <v>196115.30000000002</v>
      </c>
      <c r="AF23" s="51"/>
      <c r="AG23" s="129">
        <f>SUM(AG21:AG22)</f>
        <v>342549.06999999995</v>
      </c>
    </row>
    <row r="24" spans="1:37" x14ac:dyDescent="0.25">
      <c r="H24" s="32"/>
      <c r="I24" s="32"/>
      <c r="J24" s="32"/>
      <c r="K24" s="32"/>
      <c r="L24" s="32"/>
      <c r="M24" s="32"/>
      <c r="N24" s="32"/>
      <c r="O24" s="32"/>
      <c r="P24" s="32"/>
      <c r="Q24" s="33"/>
      <c r="R24" s="33"/>
      <c r="S24" s="33"/>
      <c r="T24" s="32"/>
      <c r="U24" s="32"/>
      <c r="V24" s="34"/>
      <c r="W24" s="14"/>
      <c r="X24" s="14"/>
      <c r="Y24" s="14"/>
      <c r="Z24" s="14"/>
      <c r="AA24" s="14"/>
      <c r="AB24" s="14"/>
      <c r="AC24" s="14"/>
      <c r="AD24" s="14"/>
      <c r="AE24" s="15"/>
      <c r="AG24" s="85"/>
      <c r="AH24" s="15"/>
      <c r="AI24" s="117"/>
    </row>
    <row r="25" spans="1:37" x14ac:dyDescent="0.25">
      <c r="AG25" s="118"/>
      <c r="AH25" s="15"/>
      <c r="AI25" s="119"/>
    </row>
    <row r="26" spans="1:37" x14ac:dyDescent="0.25">
      <c r="V26" s="3">
        <v>-7748.11</v>
      </c>
      <c r="W26" s="3" t="s">
        <v>0</v>
      </c>
      <c r="AE26" s="3">
        <v>49268.88</v>
      </c>
      <c r="AF26" s="3"/>
      <c r="AG26" s="3" t="s">
        <v>58</v>
      </c>
      <c r="AH26" s="2"/>
      <c r="AK26" s="2"/>
    </row>
    <row r="27" spans="1:37" x14ac:dyDescent="0.25">
      <c r="V27" s="3">
        <v>66269.03</v>
      </c>
      <c r="W27" s="3" t="s">
        <v>127</v>
      </c>
      <c r="AE27" s="3">
        <v>38298.28</v>
      </c>
      <c r="AF27" s="3"/>
      <c r="AG27" s="3" t="s">
        <v>134</v>
      </c>
      <c r="AH27" s="2"/>
      <c r="AK27" s="2"/>
    </row>
    <row r="28" spans="1:37" x14ac:dyDescent="0.25">
      <c r="V28" s="2">
        <v>13736.3</v>
      </c>
      <c r="W28" s="2" t="s">
        <v>132</v>
      </c>
      <c r="AE28" s="2">
        <v>35599.19</v>
      </c>
      <c r="AF28" s="3"/>
      <c r="AG28" s="2" t="s">
        <v>110</v>
      </c>
      <c r="AH28" s="2"/>
      <c r="AK28" s="2"/>
    </row>
    <row r="29" spans="1:37" x14ac:dyDescent="0.25">
      <c r="F29" s="156"/>
      <c r="G29" s="156"/>
      <c r="H29" s="156"/>
      <c r="I29" s="156"/>
      <c r="J29" s="156"/>
      <c r="K29" s="156"/>
      <c r="L29" s="156"/>
      <c r="V29" s="3">
        <v>74176.55</v>
      </c>
      <c r="W29" s="3" t="s">
        <v>67</v>
      </c>
      <c r="AE29" s="3">
        <v>72948.95</v>
      </c>
      <c r="AF29" s="3"/>
      <c r="AG29" s="3" t="s">
        <v>60</v>
      </c>
      <c r="AH29" s="2"/>
      <c r="AK29" s="2"/>
    </row>
    <row r="30" spans="1:37" ht="15.75" thickBot="1" x14ac:dyDescent="0.3">
      <c r="V30" s="114">
        <f>SUM(V26:V29)</f>
        <v>146433.77000000002</v>
      </c>
      <c r="W30" s="115" t="s">
        <v>133</v>
      </c>
      <c r="X30" s="116"/>
      <c r="AE30" s="114">
        <f>SUM(AE26:AE29)</f>
        <v>196115.3</v>
      </c>
      <c r="AF30" s="114"/>
      <c r="AG30" s="115" t="s">
        <v>135</v>
      </c>
      <c r="AH30" s="116"/>
      <c r="AK30" s="2"/>
    </row>
    <row r="31" spans="1:37" ht="20.25" customHeight="1" thickTop="1" x14ac:dyDescent="0.25">
      <c r="V31" s="121">
        <f>V23-V30</f>
        <v>0</v>
      </c>
      <c r="W31" s="122" t="s">
        <v>111</v>
      </c>
      <c r="AE31" s="121">
        <f>AE23-AE30</f>
        <v>0</v>
      </c>
      <c r="AF31" s="122"/>
      <c r="AG31" s="122" t="s">
        <v>111</v>
      </c>
      <c r="AH31" s="2"/>
      <c r="AJ31">
        <v>342549.07</v>
      </c>
      <c r="AK31" s="120" t="s">
        <v>136</v>
      </c>
    </row>
    <row r="32" spans="1:37" x14ac:dyDescent="0.25">
      <c r="AJ32" s="121">
        <f>AG23-AJ31</f>
        <v>0</v>
      </c>
      <c r="AK32" s="123" t="s">
        <v>111</v>
      </c>
    </row>
  </sheetData>
  <mergeCells count="10">
    <mergeCell ref="A10:F10"/>
    <mergeCell ref="A1:G1"/>
    <mergeCell ref="F29:L29"/>
    <mergeCell ref="B11:G11"/>
    <mergeCell ref="A22:G22"/>
    <mergeCell ref="A23:G23"/>
    <mergeCell ref="B18:G18"/>
    <mergeCell ref="A19:G19"/>
    <mergeCell ref="A20:G20"/>
    <mergeCell ref="A21:G21"/>
  </mergeCells>
  <pageMargins left="0.25" right="0.25" top="0.75" bottom="0.75" header="0.1" footer="0.3"/>
  <pageSetup scale="85" orientation="landscape" horizontalDpi="4294967293" verticalDpi="4294967293" r:id="rId1"/>
  <headerFooter>
    <oddHeader xml:space="preserve">&amp;C&amp;"Arial,Bold"&amp;12 League of Women Voters of California Education Fund
&amp;14 YTD Summary - Statement of Activities
&amp;12 July 1, 2019 - November 30, 2019
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171450</xdr:colOff>
                <xdr:row>0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171450</xdr:colOff>
                <xdr:row>0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55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T48" sqref="T48"/>
    </sheetView>
  </sheetViews>
  <sheetFormatPr defaultColWidth="9.140625" defaultRowHeight="11.25" x14ac:dyDescent="0.2"/>
  <cols>
    <col min="1" max="6" width="2" style="1" customWidth="1"/>
    <col min="7" max="7" width="43.28515625" style="1" customWidth="1"/>
    <col min="8" max="8" width="12.28515625" style="22" bestFit="1" customWidth="1"/>
    <col min="9" max="9" width="1.85546875" style="22" customWidth="1"/>
    <col min="10" max="10" width="12.5703125" style="21" customWidth="1"/>
    <col min="11" max="11" width="1.85546875" style="22" customWidth="1"/>
    <col min="12" max="12" width="11.5703125" style="22" customWidth="1"/>
    <col min="13" max="13" width="9.140625" style="12"/>
    <col min="14" max="14" width="10.85546875" style="12" bestFit="1" customWidth="1"/>
    <col min="15" max="16384" width="9.140625" style="12"/>
  </cols>
  <sheetData>
    <row r="1" spans="1:13" s="19" customFormat="1" ht="23.25" thickBot="1" x14ac:dyDescent="0.25">
      <c r="A1" s="4"/>
      <c r="B1" s="4"/>
      <c r="C1" s="4"/>
      <c r="D1" s="4"/>
      <c r="E1" s="4"/>
      <c r="F1" s="4"/>
      <c r="G1" s="4"/>
      <c r="H1" s="62" t="s">
        <v>116</v>
      </c>
      <c r="I1" s="16"/>
      <c r="J1" s="17" t="s">
        <v>13</v>
      </c>
      <c r="K1" s="16"/>
      <c r="L1" s="18" t="s">
        <v>14</v>
      </c>
    </row>
    <row r="2" spans="1:13" ht="12" thickTop="1" x14ac:dyDescent="0.2">
      <c r="A2" s="6"/>
      <c r="B2" s="6" t="s">
        <v>15</v>
      </c>
      <c r="C2" s="6"/>
      <c r="D2" s="6"/>
      <c r="E2" s="6"/>
      <c r="F2" s="6"/>
      <c r="G2" s="6"/>
      <c r="H2" s="28"/>
      <c r="I2" s="20"/>
    </row>
    <row r="3" spans="1:13" x14ac:dyDescent="0.2">
      <c r="A3" s="6"/>
      <c r="B3" s="6"/>
      <c r="C3" s="6"/>
      <c r="D3" s="6" t="s">
        <v>16</v>
      </c>
      <c r="E3" s="6"/>
      <c r="F3" s="6"/>
      <c r="G3" s="6"/>
      <c r="H3" s="28"/>
      <c r="I3" s="20"/>
    </row>
    <row r="4" spans="1:13" x14ac:dyDescent="0.2">
      <c r="A4" s="6"/>
      <c r="B4" s="6"/>
      <c r="C4" s="6"/>
      <c r="D4" s="6"/>
      <c r="E4" s="6" t="s">
        <v>17</v>
      </c>
      <c r="F4" s="6"/>
      <c r="G4" s="6"/>
      <c r="H4" s="28"/>
      <c r="I4" s="20"/>
    </row>
    <row r="5" spans="1:13" x14ac:dyDescent="0.2">
      <c r="A5" s="6"/>
      <c r="B5" s="6"/>
      <c r="C5" s="6"/>
      <c r="D5" s="6"/>
      <c r="E5" s="6"/>
      <c r="F5" s="6" t="s">
        <v>18</v>
      </c>
      <c r="G5" s="6"/>
      <c r="H5" s="28"/>
      <c r="I5" s="20"/>
    </row>
    <row r="6" spans="1:13" x14ac:dyDescent="0.2">
      <c r="A6" s="6"/>
      <c r="B6" s="6"/>
      <c r="C6" s="6"/>
      <c r="D6" s="6"/>
      <c r="E6" s="6"/>
      <c r="F6" s="6"/>
      <c r="G6" s="6" t="s">
        <v>19</v>
      </c>
      <c r="H6" s="28">
        <v>10377.81</v>
      </c>
      <c r="I6" s="23"/>
      <c r="J6" s="35">
        <v>0</v>
      </c>
      <c r="K6" s="29"/>
      <c r="L6" s="29">
        <f>+H6+J6</f>
        <v>10377.81</v>
      </c>
    </row>
    <row r="7" spans="1:13" ht="12" thickBot="1" x14ac:dyDescent="0.25">
      <c r="A7" s="6"/>
      <c r="B7" s="6"/>
      <c r="C7" s="6"/>
      <c r="D7" s="6"/>
      <c r="E7" s="6"/>
      <c r="F7" s="6"/>
      <c r="G7" s="6" t="s">
        <v>93</v>
      </c>
      <c r="H7" s="63">
        <v>0</v>
      </c>
      <c r="I7" s="23"/>
      <c r="J7" s="24">
        <v>0</v>
      </c>
      <c r="L7" s="25">
        <f>+H7+J7</f>
        <v>0</v>
      </c>
    </row>
    <row r="8" spans="1:13" x14ac:dyDescent="0.2">
      <c r="A8" s="6"/>
      <c r="B8" s="6"/>
      <c r="C8" s="6"/>
      <c r="D8" s="6"/>
      <c r="E8" s="6"/>
      <c r="F8" s="6" t="s">
        <v>20</v>
      </c>
      <c r="G8" s="6"/>
      <c r="H8" s="28">
        <f>ROUND(SUM(H5:H7),5)</f>
        <v>10377.81</v>
      </c>
      <c r="I8" s="20"/>
      <c r="J8" s="28">
        <f>J6+J7</f>
        <v>0</v>
      </c>
      <c r="L8" s="29">
        <f>+H8+J8</f>
        <v>10377.81</v>
      </c>
    </row>
    <row r="9" spans="1:13" x14ac:dyDescent="0.2">
      <c r="A9" s="6"/>
      <c r="B9" s="6"/>
      <c r="C9" s="6"/>
      <c r="D9" s="6"/>
      <c r="E9" s="6"/>
      <c r="F9" s="6" t="s">
        <v>21</v>
      </c>
      <c r="G9" s="6"/>
      <c r="H9" s="28">
        <v>0</v>
      </c>
      <c r="I9" s="20"/>
      <c r="J9" s="28">
        <v>19700</v>
      </c>
      <c r="L9" s="29">
        <f>+H9+J9</f>
        <v>19700</v>
      </c>
    </row>
    <row r="10" spans="1:13" x14ac:dyDescent="0.2">
      <c r="A10" s="6"/>
      <c r="B10" s="6"/>
      <c r="C10" s="6"/>
      <c r="D10" s="6"/>
      <c r="E10" s="6"/>
      <c r="F10" s="6" t="s">
        <v>108</v>
      </c>
      <c r="G10" s="6"/>
      <c r="H10" s="28">
        <v>740</v>
      </c>
      <c r="I10" s="20"/>
      <c r="J10" s="28">
        <v>0</v>
      </c>
      <c r="L10" s="29">
        <f t="shared" ref="L10:L14" si="0">+H10+J10</f>
        <v>740</v>
      </c>
    </row>
    <row r="11" spans="1:13" x14ac:dyDescent="0.2">
      <c r="A11" s="6"/>
      <c r="B11" s="6"/>
      <c r="C11" s="6"/>
      <c r="D11" s="6"/>
      <c r="E11" s="6"/>
      <c r="F11" s="6" t="s">
        <v>22</v>
      </c>
      <c r="G11" s="6"/>
      <c r="H11" s="28">
        <v>184142.72</v>
      </c>
      <c r="I11" s="20"/>
      <c r="J11" s="28">
        <v>0</v>
      </c>
      <c r="K11" s="29"/>
      <c r="L11" s="29">
        <f t="shared" si="0"/>
        <v>184142.72</v>
      </c>
    </row>
    <row r="12" spans="1:13" x14ac:dyDescent="0.2">
      <c r="A12" s="6"/>
      <c r="B12" s="6"/>
      <c r="C12" s="6"/>
      <c r="D12" s="6"/>
      <c r="E12" s="6"/>
      <c r="F12" s="6" t="s">
        <v>23</v>
      </c>
      <c r="G12" s="6"/>
      <c r="H12" s="28">
        <v>0</v>
      </c>
      <c r="I12" s="20"/>
      <c r="J12" s="28">
        <v>29993.29</v>
      </c>
      <c r="K12" s="29"/>
      <c r="L12" s="29">
        <f t="shared" si="0"/>
        <v>29993.29</v>
      </c>
    </row>
    <row r="13" spans="1:13" x14ac:dyDescent="0.2">
      <c r="A13" s="6"/>
      <c r="B13" s="6"/>
      <c r="C13" s="6"/>
      <c r="D13" s="6"/>
      <c r="E13" s="6"/>
      <c r="F13" s="6" t="s">
        <v>101</v>
      </c>
      <c r="G13" s="6"/>
      <c r="H13" s="28">
        <v>65000</v>
      </c>
      <c r="I13" s="20"/>
      <c r="J13" s="8">
        <v>0</v>
      </c>
      <c r="K13" s="29"/>
      <c r="L13" s="29">
        <f t="shared" si="0"/>
        <v>65000</v>
      </c>
    </row>
    <row r="14" spans="1:13" x14ac:dyDescent="0.2">
      <c r="A14" s="6"/>
      <c r="B14" s="6"/>
      <c r="C14" s="6"/>
      <c r="D14" s="6"/>
      <c r="E14" s="6"/>
      <c r="F14" s="6" t="s">
        <v>109</v>
      </c>
      <c r="G14" s="6"/>
      <c r="H14" s="28">
        <v>16263.7</v>
      </c>
      <c r="I14" s="20"/>
      <c r="J14" s="8">
        <v>0</v>
      </c>
      <c r="L14" s="29">
        <f t="shared" si="0"/>
        <v>16263.7</v>
      </c>
    </row>
    <row r="15" spans="1:13" ht="12" thickBot="1" x14ac:dyDescent="0.25">
      <c r="A15" s="6"/>
      <c r="B15" s="6"/>
      <c r="C15" s="6"/>
      <c r="D15" s="6"/>
      <c r="E15" s="6"/>
      <c r="F15" s="6" t="s">
        <v>24</v>
      </c>
      <c r="G15" s="6"/>
      <c r="H15" s="63">
        <v>84750</v>
      </c>
      <c r="I15" s="20"/>
      <c r="J15" s="63">
        <v>139400.81</v>
      </c>
      <c r="L15" s="25">
        <f>+H15+J15</f>
        <v>224150.81</v>
      </c>
    </row>
    <row r="16" spans="1:13" x14ac:dyDescent="0.2">
      <c r="A16" s="6"/>
      <c r="B16" s="6"/>
      <c r="C16" s="6"/>
      <c r="D16" s="6"/>
      <c r="E16" s="6" t="s">
        <v>25</v>
      </c>
      <c r="F16" s="6"/>
      <c r="G16" s="6"/>
      <c r="H16" s="28">
        <f>ROUND(+SUM(H8:H15),5)</f>
        <v>361274.23</v>
      </c>
      <c r="I16" s="20"/>
      <c r="J16" s="21">
        <f>SUM(J8:J15)</f>
        <v>189094.1</v>
      </c>
      <c r="L16" s="88">
        <f>+H16+J16</f>
        <v>550368.32999999996</v>
      </c>
      <c r="M16" s="22"/>
    </row>
    <row r="17" spans="1:16" x14ac:dyDescent="0.2">
      <c r="A17" s="6"/>
      <c r="B17" s="6"/>
      <c r="C17" s="6"/>
      <c r="D17" s="6"/>
      <c r="E17" s="6" t="s">
        <v>26</v>
      </c>
      <c r="F17" s="6"/>
      <c r="G17" s="6"/>
      <c r="H17" s="28"/>
      <c r="I17" s="23"/>
      <c r="J17" s="35"/>
      <c r="L17" s="29"/>
    </row>
    <row r="18" spans="1:16" x14ac:dyDescent="0.2">
      <c r="A18" s="6"/>
      <c r="B18" s="6"/>
      <c r="C18" s="6"/>
      <c r="D18" s="6"/>
      <c r="E18" s="6"/>
      <c r="F18" s="6" t="s">
        <v>27</v>
      </c>
      <c r="G18" s="6"/>
      <c r="H18" s="28">
        <v>19263</v>
      </c>
      <c r="I18" s="23"/>
      <c r="J18" s="35">
        <v>0</v>
      </c>
      <c r="L18" s="29">
        <f>+H18+J18</f>
        <v>19263</v>
      </c>
    </row>
    <row r="19" spans="1:16" x14ac:dyDescent="0.2">
      <c r="A19" s="6"/>
      <c r="B19" s="6"/>
      <c r="C19" s="6"/>
      <c r="D19" s="6"/>
      <c r="E19" s="6"/>
      <c r="F19" s="6" t="s">
        <v>28</v>
      </c>
      <c r="G19" s="6"/>
      <c r="H19" s="28">
        <v>3099.81</v>
      </c>
      <c r="I19" s="23"/>
      <c r="J19" s="35">
        <v>0</v>
      </c>
      <c r="K19" s="29"/>
      <c r="L19" s="29">
        <f t="shared" ref="L19:L22" si="1">+H19+J19</f>
        <v>3099.81</v>
      </c>
    </row>
    <row r="20" spans="1:16" x14ac:dyDescent="0.2">
      <c r="A20" s="6"/>
      <c r="B20" s="6"/>
      <c r="C20" s="6"/>
      <c r="D20" s="6"/>
      <c r="E20" s="6"/>
      <c r="F20" s="6" t="s">
        <v>29</v>
      </c>
      <c r="G20" s="6"/>
      <c r="H20" s="28">
        <v>2963.32</v>
      </c>
      <c r="I20" s="23"/>
      <c r="J20" s="35">
        <v>0</v>
      </c>
      <c r="K20" s="29"/>
      <c r="L20" s="29">
        <f t="shared" si="1"/>
        <v>2963.32</v>
      </c>
    </row>
    <row r="21" spans="1:16" x14ac:dyDescent="0.2">
      <c r="A21" s="6"/>
      <c r="B21" s="6"/>
      <c r="C21" s="6"/>
      <c r="D21" s="6"/>
      <c r="E21" s="6"/>
      <c r="F21" s="6" t="s">
        <v>105</v>
      </c>
      <c r="G21" s="6"/>
      <c r="H21" s="28">
        <v>193.8</v>
      </c>
      <c r="I21" s="23"/>
      <c r="J21" s="35">
        <v>0</v>
      </c>
      <c r="L21" s="29">
        <f t="shared" si="1"/>
        <v>193.8</v>
      </c>
    </row>
    <row r="22" spans="1:16" ht="12" thickBot="1" x14ac:dyDescent="0.25">
      <c r="A22" s="6"/>
      <c r="B22" s="6"/>
      <c r="C22" s="6"/>
      <c r="D22" s="6"/>
      <c r="E22" s="6"/>
      <c r="F22" s="6" t="s">
        <v>30</v>
      </c>
      <c r="G22" s="6"/>
      <c r="H22" s="63">
        <v>28800</v>
      </c>
      <c r="I22" s="26"/>
      <c r="J22" s="24">
        <v>0</v>
      </c>
      <c r="K22" s="29"/>
      <c r="L22" s="25">
        <f t="shared" si="1"/>
        <v>28800</v>
      </c>
    </row>
    <row r="23" spans="1:16" x14ac:dyDescent="0.2">
      <c r="A23" s="6"/>
      <c r="B23" s="6"/>
      <c r="C23" s="6"/>
      <c r="D23" s="6"/>
      <c r="E23" s="6" t="s">
        <v>31</v>
      </c>
      <c r="F23" s="6"/>
      <c r="G23" s="6"/>
      <c r="H23" s="28">
        <f>ROUND(SUM(H18:H22),5)</f>
        <v>54319.93</v>
      </c>
      <c r="I23" s="26"/>
      <c r="J23" s="28">
        <f>ROUND(SUM(J18:J22),5)</f>
        <v>0</v>
      </c>
      <c r="K23" s="29"/>
      <c r="L23" s="29">
        <f>+H23+J23</f>
        <v>54319.93</v>
      </c>
    </row>
    <row r="24" spans="1:16" x14ac:dyDescent="0.2">
      <c r="A24" s="6"/>
      <c r="B24" s="6"/>
      <c r="C24" s="6"/>
      <c r="D24" s="6"/>
      <c r="E24" s="6" t="s">
        <v>32</v>
      </c>
      <c r="F24" s="6"/>
      <c r="G24" s="6"/>
      <c r="H24" s="28">
        <v>2100</v>
      </c>
      <c r="I24" s="23"/>
      <c r="J24" s="8">
        <v>0</v>
      </c>
      <c r="K24" s="30"/>
      <c r="L24" s="29">
        <f>+H24+J24</f>
        <v>2100</v>
      </c>
    </row>
    <row r="25" spans="1:16" x14ac:dyDescent="0.2">
      <c r="A25" s="6"/>
      <c r="B25" s="6"/>
      <c r="C25" s="6"/>
      <c r="D25" s="6"/>
      <c r="E25" s="6" t="s">
        <v>33</v>
      </c>
      <c r="F25" s="6"/>
      <c r="G25" s="6"/>
      <c r="H25" s="28">
        <v>852.88</v>
      </c>
      <c r="I25" s="23"/>
      <c r="J25" s="8">
        <v>0</v>
      </c>
      <c r="K25" s="29"/>
      <c r="L25" s="29">
        <f>+H25+J25</f>
        <v>852.88</v>
      </c>
    </row>
    <row r="26" spans="1:16" x14ac:dyDescent="0.2">
      <c r="A26" s="6"/>
      <c r="B26" s="6"/>
      <c r="C26" s="6"/>
      <c r="D26" s="6"/>
      <c r="E26" s="6" t="s">
        <v>112</v>
      </c>
      <c r="F26" s="6"/>
      <c r="G26" s="6"/>
      <c r="H26" s="28">
        <v>53893.25</v>
      </c>
      <c r="I26" s="23"/>
      <c r="J26" s="8">
        <v>0</v>
      </c>
      <c r="K26" s="12"/>
      <c r="L26" s="29">
        <f>+H26+J26</f>
        <v>53893.25</v>
      </c>
    </row>
    <row r="27" spans="1:16" x14ac:dyDescent="0.2">
      <c r="A27" s="6"/>
      <c r="B27" s="6"/>
      <c r="C27" s="6"/>
      <c r="D27" s="6"/>
      <c r="E27" s="6" t="s">
        <v>34</v>
      </c>
      <c r="F27" s="6"/>
      <c r="G27" s="6"/>
      <c r="H27" s="28"/>
      <c r="I27" s="23"/>
      <c r="J27" s="12"/>
      <c r="L27" s="29"/>
    </row>
    <row r="28" spans="1:16" ht="12" thickBot="1" x14ac:dyDescent="0.25">
      <c r="A28" s="6"/>
      <c r="B28" s="6"/>
      <c r="C28" s="6"/>
      <c r="D28" s="6"/>
      <c r="E28" s="6"/>
      <c r="F28" s="6" t="s">
        <v>115</v>
      </c>
      <c r="G28" s="6"/>
      <c r="H28" s="63">
        <v>158.38</v>
      </c>
      <c r="I28" s="23"/>
      <c r="J28" s="63">
        <v>0</v>
      </c>
      <c r="L28" s="25">
        <f>+H28+J28</f>
        <v>158.38</v>
      </c>
    </row>
    <row r="29" spans="1:16" ht="12" thickBot="1" x14ac:dyDescent="0.25">
      <c r="A29" s="6"/>
      <c r="B29" s="6"/>
      <c r="C29" s="6"/>
      <c r="D29" s="6" t="s">
        <v>35</v>
      </c>
      <c r="E29" s="6"/>
      <c r="F29" s="6"/>
      <c r="G29" s="6"/>
      <c r="H29" s="28">
        <f>ROUND(H16+SUM(H23:H26)+H28,5)</f>
        <v>472598.67</v>
      </c>
      <c r="I29" s="23"/>
      <c r="J29" s="64">
        <f>ROUND(J16+SUM(J23:J26)+J28,5)</f>
        <v>189094.1</v>
      </c>
      <c r="L29" s="64">
        <f>+H29+J29</f>
        <v>661692.77</v>
      </c>
    </row>
    <row r="30" spans="1:16" ht="12" thickBot="1" x14ac:dyDescent="0.25">
      <c r="A30" s="6"/>
      <c r="B30" s="6"/>
      <c r="C30" s="6" t="s">
        <v>114</v>
      </c>
      <c r="D30" s="12"/>
      <c r="E30" s="6"/>
      <c r="F30" s="6"/>
      <c r="G30" s="6"/>
      <c r="H30" s="64">
        <f>-J30</f>
        <v>217008.83</v>
      </c>
      <c r="I30" s="23"/>
      <c r="J30" s="24">
        <f>-'YTD Summary Stmt of Actv.'!AE4</f>
        <v>-217008.83</v>
      </c>
      <c r="L30" s="25">
        <f>H30+J30</f>
        <v>0</v>
      </c>
    </row>
    <row r="31" spans="1:16" x14ac:dyDescent="0.2">
      <c r="A31" s="6"/>
      <c r="B31" s="6"/>
      <c r="C31" s="12"/>
      <c r="D31" s="6"/>
      <c r="E31" s="6"/>
      <c r="F31" s="6"/>
      <c r="G31" s="6"/>
      <c r="H31" s="26">
        <f>H29+H30</f>
        <v>689607.5</v>
      </c>
      <c r="I31" s="26"/>
      <c r="J31" s="26">
        <f>J29+J30</f>
        <v>-27914.729999999981</v>
      </c>
      <c r="K31" s="27"/>
      <c r="L31" s="26">
        <f>H31+J31</f>
        <v>661692.77</v>
      </c>
    </row>
    <row r="32" spans="1:16" x14ac:dyDescent="0.2">
      <c r="A32" s="6"/>
      <c r="B32" s="6"/>
      <c r="C32" s="6"/>
      <c r="D32" s="6" t="s">
        <v>39</v>
      </c>
      <c r="E32" s="6"/>
      <c r="F32" s="6"/>
      <c r="G32" s="6"/>
      <c r="H32" s="28"/>
      <c r="I32" s="20"/>
      <c r="O32" s="111"/>
      <c r="P32" s="111"/>
    </row>
    <row r="33" spans="1:14" x14ac:dyDescent="0.2">
      <c r="A33" s="6"/>
      <c r="B33" s="6"/>
      <c r="C33" s="6"/>
      <c r="D33" s="6"/>
      <c r="E33" s="6" t="s">
        <v>84</v>
      </c>
      <c r="F33" s="6"/>
      <c r="G33" s="6"/>
      <c r="H33" s="28">
        <v>400.41</v>
      </c>
      <c r="I33" s="20"/>
      <c r="L33" s="22">
        <f>SUM(H33:J33)</f>
        <v>400.41</v>
      </c>
    </row>
    <row r="34" spans="1:14" x14ac:dyDescent="0.2">
      <c r="A34" s="6"/>
      <c r="B34" s="6"/>
      <c r="C34" s="6"/>
      <c r="D34" s="6"/>
      <c r="E34" s="6" t="s">
        <v>40</v>
      </c>
      <c r="F34" s="6"/>
      <c r="G34" s="6"/>
      <c r="H34" s="28">
        <v>270409.12</v>
      </c>
      <c r="I34" s="20"/>
      <c r="J34" s="28"/>
      <c r="L34" s="22">
        <f t="shared" ref="L34:L46" si="2">SUM(H34:J34)</f>
        <v>270409.12</v>
      </c>
      <c r="N34" s="28"/>
    </row>
    <row r="35" spans="1:14" x14ac:dyDescent="0.2">
      <c r="A35" s="6"/>
      <c r="B35" s="6"/>
      <c r="C35" s="6"/>
      <c r="D35" s="6"/>
      <c r="E35" s="6" t="s">
        <v>42</v>
      </c>
      <c r="F35" s="6"/>
      <c r="G35" s="6"/>
      <c r="H35" s="28">
        <v>2341.1799999999998</v>
      </c>
      <c r="I35" s="20"/>
      <c r="J35" s="12"/>
      <c r="L35" s="22">
        <f t="shared" si="2"/>
        <v>2341.1799999999998</v>
      </c>
      <c r="N35" s="28"/>
    </row>
    <row r="36" spans="1:14" x14ac:dyDescent="0.2">
      <c r="A36" s="6"/>
      <c r="B36" s="6"/>
      <c r="C36" s="6"/>
      <c r="D36" s="6"/>
      <c r="E36" s="6" t="s">
        <v>44</v>
      </c>
      <c r="F36" s="6"/>
      <c r="G36" s="6"/>
      <c r="H36" s="28">
        <v>1154.01</v>
      </c>
      <c r="I36" s="20"/>
      <c r="J36" s="28"/>
      <c r="L36" s="22">
        <f t="shared" si="2"/>
        <v>1154.01</v>
      </c>
      <c r="N36" s="28"/>
    </row>
    <row r="37" spans="1:14" x14ac:dyDescent="0.2">
      <c r="A37" s="6"/>
      <c r="B37" s="6"/>
      <c r="C37" s="6"/>
      <c r="D37" s="6"/>
      <c r="E37" s="6" t="s">
        <v>45</v>
      </c>
      <c r="F37" s="6"/>
      <c r="G37" s="6"/>
      <c r="H37" s="28">
        <v>2904.72</v>
      </c>
      <c r="I37" s="20"/>
      <c r="J37" s="28"/>
      <c r="L37" s="22">
        <f t="shared" si="2"/>
        <v>2904.72</v>
      </c>
      <c r="N37" s="28"/>
    </row>
    <row r="38" spans="1:14" x14ac:dyDescent="0.2">
      <c r="A38" s="6"/>
      <c r="B38" s="6"/>
      <c r="C38" s="6"/>
      <c r="D38" s="6"/>
      <c r="E38" s="6" t="s">
        <v>46</v>
      </c>
      <c r="F38" s="6"/>
      <c r="G38" s="6"/>
      <c r="H38" s="28">
        <v>13089.49</v>
      </c>
      <c r="I38" s="20"/>
      <c r="J38" s="28"/>
      <c r="L38" s="22">
        <f t="shared" si="2"/>
        <v>13089.49</v>
      </c>
      <c r="N38" s="28"/>
    </row>
    <row r="39" spans="1:14" x14ac:dyDescent="0.2">
      <c r="A39" s="6"/>
      <c r="B39" s="6"/>
      <c r="C39" s="6"/>
      <c r="D39" s="6"/>
      <c r="E39" s="6" t="s">
        <v>47</v>
      </c>
      <c r="F39" s="6"/>
      <c r="G39" s="6"/>
      <c r="H39" s="28">
        <v>13900.39</v>
      </c>
      <c r="I39" s="20"/>
      <c r="J39" s="28"/>
      <c r="L39" s="22">
        <f t="shared" si="2"/>
        <v>13900.39</v>
      </c>
      <c r="N39" s="28"/>
    </row>
    <row r="40" spans="1:14" x14ac:dyDescent="0.2">
      <c r="A40" s="6"/>
      <c r="B40" s="6"/>
      <c r="C40" s="6"/>
      <c r="D40" s="6"/>
      <c r="E40" s="6" t="s">
        <v>48</v>
      </c>
      <c r="F40" s="6"/>
      <c r="G40" s="6"/>
      <c r="H40" s="28">
        <v>2556.46</v>
      </c>
      <c r="I40" s="20"/>
      <c r="J40" s="28"/>
      <c r="L40" s="22">
        <f t="shared" si="2"/>
        <v>2556.46</v>
      </c>
      <c r="N40" s="28"/>
    </row>
    <row r="41" spans="1:14" x14ac:dyDescent="0.2">
      <c r="A41" s="6"/>
      <c r="B41" s="6"/>
      <c r="C41" s="6"/>
      <c r="D41" s="6"/>
      <c r="E41" s="6" t="s">
        <v>49</v>
      </c>
      <c r="F41" s="6"/>
      <c r="G41" s="6"/>
      <c r="H41" s="28">
        <v>28854.240000000002</v>
      </c>
      <c r="I41" s="20"/>
      <c r="J41" s="28"/>
      <c r="L41" s="22">
        <f t="shared" si="2"/>
        <v>28854.240000000002</v>
      </c>
      <c r="N41" s="28"/>
    </row>
    <row r="42" spans="1:14" x14ac:dyDescent="0.2">
      <c r="A42" s="6"/>
      <c r="B42" s="6"/>
      <c r="C42" s="6"/>
      <c r="D42" s="6"/>
      <c r="E42" s="6" t="s">
        <v>51</v>
      </c>
      <c r="F42" s="6"/>
      <c r="G42" s="6"/>
      <c r="H42" s="28">
        <v>8508.02</v>
      </c>
      <c r="I42" s="20"/>
      <c r="J42" s="28"/>
      <c r="L42" s="22">
        <f t="shared" si="2"/>
        <v>8508.02</v>
      </c>
      <c r="N42" s="28"/>
    </row>
    <row r="43" spans="1:14" x14ac:dyDescent="0.2">
      <c r="A43" s="6"/>
      <c r="B43" s="6"/>
      <c r="C43" s="6"/>
      <c r="D43" s="6"/>
      <c r="E43" s="6" t="s">
        <v>52</v>
      </c>
      <c r="F43" s="6"/>
      <c r="G43" s="6"/>
      <c r="H43" s="28">
        <v>21134.89</v>
      </c>
      <c r="I43" s="20"/>
      <c r="J43" s="12"/>
      <c r="L43" s="22">
        <f t="shared" si="2"/>
        <v>21134.89</v>
      </c>
      <c r="N43" s="28"/>
    </row>
    <row r="44" spans="1:14" x14ac:dyDescent="0.2">
      <c r="A44" s="6"/>
      <c r="B44" s="6"/>
      <c r="C44" s="6"/>
      <c r="D44" s="6"/>
      <c r="E44" s="6" t="s">
        <v>53</v>
      </c>
      <c r="F44" s="6"/>
      <c r="G44" s="6"/>
      <c r="H44" s="28">
        <v>142263.29</v>
      </c>
      <c r="I44" s="20"/>
      <c r="J44" s="8"/>
      <c r="L44" s="22">
        <f t="shared" si="2"/>
        <v>142263.29</v>
      </c>
      <c r="N44" s="28"/>
    </row>
    <row r="45" spans="1:14" x14ac:dyDescent="0.2">
      <c r="A45" s="6"/>
      <c r="B45" s="6"/>
      <c r="C45" s="6"/>
      <c r="D45" s="6"/>
      <c r="E45" s="6" t="s">
        <v>117</v>
      </c>
      <c r="F45" s="6"/>
      <c r="G45" s="6"/>
      <c r="H45" s="28">
        <v>15000</v>
      </c>
      <c r="I45" s="20"/>
      <c r="J45" s="8"/>
      <c r="L45" s="22">
        <f t="shared" si="2"/>
        <v>15000</v>
      </c>
      <c r="N45" s="28"/>
    </row>
    <row r="46" spans="1:14" ht="12" thickBot="1" x14ac:dyDescent="0.25">
      <c r="A46" s="6"/>
      <c r="B46" s="6"/>
      <c r="C46" s="6"/>
      <c r="D46" s="6"/>
      <c r="E46" s="6" t="s">
        <v>89</v>
      </c>
      <c r="F46" s="6"/>
      <c r="G46" s="6"/>
      <c r="H46" s="8">
        <v>65000</v>
      </c>
      <c r="I46" s="20"/>
      <c r="J46" s="8"/>
      <c r="L46" s="25">
        <f t="shared" si="2"/>
        <v>65000</v>
      </c>
      <c r="N46" s="28"/>
    </row>
    <row r="47" spans="1:14" x14ac:dyDescent="0.2">
      <c r="A47" s="6"/>
      <c r="B47" s="6"/>
      <c r="C47" s="6"/>
      <c r="D47" s="6" t="s">
        <v>54</v>
      </c>
      <c r="E47" s="6"/>
      <c r="F47" s="6"/>
      <c r="G47" s="6"/>
      <c r="H47" s="65">
        <f>ROUND(SUM(H33:H46),5)</f>
        <v>587516.22</v>
      </c>
      <c r="I47" s="20"/>
      <c r="J47" s="65">
        <f>ROUND(SUM(J33:J46),5)</f>
        <v>0</v>
      </c>
      <c r="L47" s="22">
        <f>SUM(H47:J47)</f>
        <v>587516.22</v>
      </c>
      <c r="N47" s="28"/>
    </row>
    <row r="48" spans="1:14" x14ac:dyDescent="0.2">
      <c r="A48" s="112"/>
      <c r="B48" s="112"/>
      <c r="C48" s="112"/>
      <c r="D48" s="112"/>
      <c r="E48" s="112"/>
      <c r="F48" s="112" t="s">
        <v>55</v>
      </c>
      <c r="G48" s="112"/>
      <c r="H48" s="68">
        <f>H31-H47</f>
        <v>102091.28000000003</v>
      </c>
      <c r="I48" s="26"/>
      <c r="J48" s="26">
        <f>J31-J47</f>
        <v>-27914.729999999981</v>
      </c>
      <c r="K48" s="30"/>
      <c r="L48" s="26">
        <f>L31-L47</f>
        <v>74176.550000000047</v>
      </c>
    </row>
    <row r="49" spans="1:15" x14ac:dyDescent="0.2">
      <c r="A49" s="159" t="s">
        <v>64</v>
      </c>
      <c r="B49" s="159"/>
      <c r="C49" s="159"/>
      <c r="D49" s="159"/>
      <c r="E49" s="159"/>
      <c r="F49" s="159"/>
      <c r="G49" s="160"/>
      <c r="H49" s="69">
        <v>0</v>
      </c>
      <c r="J49" s="21">
        <v>0</v>
      </c>
      <c r="L49" s="26">
        <f>SUM(H49:J49)</f>
        <v>0</v>
      </c>
    </row>
    <row r="50" spans="1:15" x14ac:dyDescent="0.2">
      <c r="A50" s="113"/>
      <c r="B50" s="113"/>
      <c r="C50" s="112" t="s">
        <v>56</v>
      </c>
      <c r="D50" s="113"/>
      <c r="E50" s="113"/>
      <c r="F50" s="113"/>
      <c r="G50" s="113"/>
      <c r="H50" s="68">
        <f>'YTD Summary Stmt of Actv.'!V19</f>
        <v>11606.19</v>
      </c>
      <c r="I50" s="30"/>
      <c r="J50" s="26">
        <f>'YTD Summary Stmt of Actv.'!AE21</f>
        <v>150132.56</v>
      </c>
      <c r="K50" s="30"/>
      <c r="L50" s="30">
        <f>SUM(H50:J50)</f>
        <v>161738.75</v>
      </c>
    </row>
    <row r="51" spans="1:15" x14ac:dyDescent="0.2">
      <c r="A51" s="159" t="s">
        <v>129</v>
      </c>
      <c r="B51" s="159"/>
      <c r="C51" s="159"/>
      <c r="D51" s="159"/>
      <c r="E51" s="159"/>
      <c r="F51" s="159"/>
      <c r="G51" s="161"/>
      <c r="H51" s="84">
        <v>50000</v>
      </c>
      <c r="I51" s="29"/>
      <c r="J51" s="35">
        <f>'[1]YTD Summary Stmt of Actv.'!AC11</f>
        <v>0</v>
      </c>
      <c r="K51" s="29"/>
      <c r="L51" s="26">
        <f>SUM(H51:J51)</f>
        <v>50000</v>
      </c>
    </row>
    <row r="52" spans="1:15" x14ac:dyDescent="0.2">
      <c r="A52" s="159" t="s">
        <v>130</v>
      </c>
      <c r="B52" s="159"/>
      <c r="C52" s="159"/>
      <c r="D52" s="159"/>
      <c r="E52" s="159"/>
      <c r="F52" s="159"/>
      <c r="G52" s="159"/>
      <c r="H52" s="84">
        <v>25000</v>
      </c>
      <c r="I52" s="29"/>
      <c r="J52" s="35">
        <v>0</v>
      </c>
      <c r="K52" s="29"/>
      <c r="L52" s="26">
        <f>SUM(H52:J52)</f>
        <v>25000</v>
      </c>
    </row>
    <row r="53" spans="1:15" ht="45" x14ac:dyDescent="0.25">
      <c r="A53" s="161" t="s">
        <v>107</v>
      </c>
      <c r="B53" s="161"/>
      <c r="C53" s="161"/>
      <c r="D53" s="161"/>
      <c r="E53" s="161"/>
      <c r="F53" s="161"/>
      <c r="G53" s="161"/>
      <c r="H53" s="87">
        <f>'YTD Summary Stmt of Actv.'!V11+'YTD Summary Stmt of Actv.'!V12+'YTD Summary Stmt of Actv.'!V13+'YTD Summary Stmt of Actv.'!T14</f>
        <v>-42263.7</v>
      </c>
      <c r="I53" s="85"/>
      <c r="J53" s="87">
        <f>'YTD Summary Stmt of Actv.'!AE16+'YTD Summary Stmt of Actv.'!AE17</f>
        <v>73897.47</v>
      </c>
      <c r="K53" s="85"/>
      <c r="L53" s="26">
        <f>SUM(H53:J53)</f>
        <v>31633.770000000004</v>
      </c>
      <c r="N53">
        <v>342549.07</v>
      </c>
      <c r="O53" s="120" t="s">
        <v>136</v>
      </c>
    </row>
    <row r="54" spans="1:15" ht="15.75" thickBot="1" x14ac:dyDescent="0.3">
      <c r="A54" s="113"/>
      <c r="B54" s="113"/>
      <c r="C54" s="113" t="s">
        <v>57</v>
      </c>
      <c r="D54" s="113"/>
      <c r="E54" s="113"/>
      <c r="F54" s="113"/>
      <c r="G54" s="113"/>
      <c r="H54" s="138">
        <f>SUM(H48:H53)</f>
        <v>146433.77000000002</v>
      </c>
      <c r="I54" s="86"/>
      <c r="J54" s="140">
        <f>SUM(J48:J53)</f>
        <v>196115.30000000002</v>
      </c>
      <c r="K54" s="86"/>
      <c r="L54" s="139">
        <f>SUM(L48:L53)</f>
        <v>342549.07000000007</v>
      </c>
      <c r="M54" s="22"/>
      <c r="N54" s="121">
        <f>L54-N53</f>
        <v>0</v>
      </c>
      <c r="O54" s="123" t="s">
        <v>111</v>
      </c>
    </row>
    <row r="55" spans="1:15" ht="12" thickTop="1" x14ac:dyDescent="0.2">
      <c r="H55" s="70"/>
    </row>
  </sheetData>
  <mergeCells count="4">
    <mergeCell ref="A49:G49"/>
    <mergeCell ref="A51:G51"/>
    <mergeCell ref="A53:G53"/>
    <mergeCell ref="A52:G52"/>
  </mergeCells>
  <pageMargins left="0.45" right="0.45" top="0.85" bottom="0" header="0.1" footer="0.3"/>
  <pageSetup scale="85" orientation="portrait" horizontalDpi="4294967293" verticalDpi="4294967293" r:id="rId1"/>
  <headerFooter>
    <oddHeader xml:space="preserve">&amp;C&amp;"Arial,Bold"&amp;12 League of Women Voters of California Education Fund
&amp;14 Statement of Activities
&amp;9July 2019 - November 2019&amp;10
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L39"/>
  <sheetViews>
    <sheetView topLeftCell="O1" workbookViewId="0">
      <selection activeCell="R36" sqref="R36"/>
    </sheetView>
  </sheetViews>
  <sheetFormatPr defaultRowHeight="15" x14ac:dyDescent="0.25"/>
  <cols>
    <col min="1" max="4" width="3" style="1" customWidth="1"/>
    <col min="5" max="5" width="33" style="1" customWidth="1"/>
    <col min="6" max="6" width="12.28515625" style="2" bestFit="1" customWidth="1"/>
    <col min="7" max="7" width="2.28515625" style="2" customWidth="1"/>
    <col min="8" max="8" width="8.42578125" style="2" bestFit="1" customWidth="1"/>
    <col min="9" max="9" width="2.28515625" style="2" customWidth="1"/>
    <col min="10" max="10" width="12.28515625" style="2" bestFit="1" customWidth="1"/>
    <col min="11" max="11" width="2.28515625" style="2" customWidth="1"/>
    <col min="12" max="12" width="8.42578125" style="2" bestFit="1" customWidth="1"/>
    <col min="13" max="13" width="2.28515625" style="2" customWidth="1"/>
    <col min="14" max="14" width="12.28515625" style="2" bestFit="1" customWidth="1"/>
    <col min="15" max="15" width="2.28515625" style="2" customWidth="1"/>
    <col min="16" max="16" width="8.42578125" style="2" bestFit="1" customWidth="1"/>
    <col min="17" max="17" width="2.28515625" style="2" customWidth="1"/>
    <col min="18" max="18" width="12.28515625" style="2" bestFit="1" customWidth="1"/>
    <col min="19" max="19" width="2.28515625" style="2" customWidth="1"/>
    <col min="20" max="20" width="8.7109375" style="2" bestFit="1" customWidth="1"/>
    <col min="21" max="21" width="2.28515625" style="2" customWidth="1"/>
    <col min="22" max="22" width="12.28515625" style="2" bestFit="1" customWidth="1"/>
    <col min="23" max="23" width="2.28515625" style="2" customWidth="1"/>
    <col min="24" max="24" width="6.5703125" style="2" bestFit="1" customWidth="1"/>
    <col min="25" max="25" width="2.28515625" style="2" customWidth="1"/>
    <col min="26" max="26" width="12.28515625" style="2" bestFit="1" customWidth="1"/>
    <col min="27" max="27" width="2.28515625" style="2" customWidth="1"/>
    <col min="28" max="28" width="8.7109375" style="2" bestFit="1" customWidth="1"/>
    <col min="29" max="29" width="2.28515625" style="2" customWidth="1"/>
    <col min="30" max="30" width="12.28515625" style="2" bestFit="1" customWidth="1"/>
    <col min="31" max="31" width="2.28515625" style="2" customWidth="1"/>
    <col min="32" max="32" width="8.7109375" style="2" bestFit="1" customWidth="1"/>
    <col min="33" max="33" width="2.28515625" style="2" customWidth="1"/>
    <col min="34" max="34" width="12.28515625" style="2" bestFit="1" customWidth="1"/>
    <col min="35" max="35" width="2.28515625" style="2" customWidth="1"/>
    <col min="36" max="36" width="8.7109375" style="2" bestFit="1" customWidth="1"/>
    <col min="37" max="37" width="2.28515625" style="2" customWidth="1"/>
    <col min="38" max="38" width="12.28515625" style="2" bestFit="1" customWidth="1"/>
    <col min="39" max="39" width="2.28515625" style="2" customWidth="1"/>
    <col min="40" max="40" width="8.7109375" style="2" bestFit="1" customWidth="1"/>
    <col min="41" max="41" width="2.28515625" style="2" customWidth="1"/>
    <col min="42" max="42" width="12.28515625" style="2" bestFit="1" customWidth="1"/>
    <col min="43" max="43" width="2.28515625" style="2" customWidth="1"/>
    <col min="44" max="44" width="6.5703125" style="2" bestFit="1" customWidth="1"/>
    <col min="45" max="45" width="2.28515625" style="2" customWidth="1"/>
    <col min="46" max="46" width="12.28515625" style="2" bestFit="1" customWidth="1"/>
    <col min="47" max="47" width="2.28515625" style="2" customWidth="1"/>
    <col min="48" max="48" width="7.85546875" style="2" bestFit="1" customWidth="1"/>
    <col min="49" max="49" width="2.28515625" style="2" customWidth="1"/>
    <col min="50" max="50" width="12.28515625" style="2" bestFit="1" customWidth="1"/>
    <col min="51" max="51" width="2.28515625" style="2" customWidth="1"/>
    <col min="52" max="52" width="8.7109375" style="2" bestFit="1" customWidth="1"/>
    <col min="53" max="53" width="2.28515625" style="2" customWidth="1"/>
    <col min="54" max="54" width="12.28515625" style="2" bestFit="1" customWidth="1"/>
    <col min="55" max="55" width="2.28515625" style="2" customWidth="1"/>
    <col min="56" max="56" width="8.7109375" style="2" bestFit="1" customWidth="1"/>
    <col min="57" max="57" width="2.28515625" style="2" customWidth="1"/>
    <col min="58" max="58" width="12.28515625" style="2" bestFit="1" customWidth="1"/>
    <col min="59" max="59" width="2.28515625" style="2" customWidth="1"/>
    <col min="60" max="60" width="6.5703125" style="2" bestFit="1" customWidth="1"/>
    <col min="61" max="61" width="2.28515625" style="2" customWidth="1"/>
    <col min="62" max="62" width="12.28515625" style="2" bestFit="1" customWidth="1"/>
    <col min="63" max="63" width="2.28515625" style="2" customWidth="1"/>
    <col min="64" max="64" width="8.7109375" style="2" bestFit="1" customWidth="1"/>
  </cols>
  <sheetData>
    <row r="1" spans="1:64" x14ac:dyDescent="0.25">
      <c r="A1" s="6"/>
      <c r="B1" s="6"/>
      <c r="C1" s="6"/>
      <c r="D1" s="6"/>
      <c r="E1" s="6"/>
      <c r="F1" s="73" t="s">
        <v>68</v>
      </c>
      <c r="G1" s="74"/>
      <c r="H1" s="74"/>
      <c r="I1" s="75"/>
      <c r="J1" s="73" t="s">
        <v>69</v>
      </c>
      <c r="K1" s="74"/>
      <c r="L1" s="74"/>
      <c r="M1" s="75"/>
      <c r="N1" s="74"/>
      <c r="O1" s="74"/>
      <c r="P1" s="74"/>
      <c r="Q1" s="75"/>
      <c r="R1" s="74"/>
      <c r="S1" s="74"/>
      <c r="T1" s="74"/>
      <c r="U1" s="75"/>
      <c r="V1" s="73" t="s">
        <v>70</v>
      </c>
      <c r="W1" s="74"/>
      <c r="X1" s="74"/>
      <c r="Y1" s="75"/>
      <c r="Z1" s="73" t="s">
        <v>119</v>
      </c>
      <c r="AA1" s="74"/>
      <c r="AB1" s="74"/>
      <c r="AC1" s="75"/>
      <c r="AD1" s="73" t="s">
        <v>71</v>
      </c>
      <c r="AE1" s="74"/>
      <c r="AF1" s="74"/>
      <c r="AG1" s="75"/>
      <c r="AH1" s="73" t="s">
        <v>92</v>
      </c>
      <c r="AI1" s="74"/>
      <c r="AJ1" s="74"/>
      <c r="AK1" s="75"/>
      <c r="AL1" s="73" t="s">
        <v>72</v>
      </c>
      <c r="AM1" s="74"/>
      <c r="AN1" s="74"/>
      <c r="AO1" s="75"/>
      <c r="AP1" s="73" t="s">
        <v>131</v>
      </c>
      <c r="AQ1" s="74"/>
      <c r="AR1" s="74"/>
      <c r="AS1" s="75"/>
      <c r="AT1" s="73" t="s">
        <v>118</v>
      </c>
      <c r="AU1" s="74"/>
      <c r="AV1" s="74"/>
      <c r="AW1" s="75"/>
      <c r="AX1" s="73" t="s">
        <v>73</v>
      </c>
      <c r="AY1" s="74"/>
      <c r="AZ1" s="74"/>
      <c r="BA1" s="75"/>
      <c r="BB1" s="74"/>
      <c r="BC1" s="74"/>
      <c r="BD1" s="74"/>
      <c r="BE1" s="75"/>
      <c r="BF1" s="74"/>
      <c r="BG1" s="74"/>
      <c r="BH1" s="74"/>
      <c r="BI1" s="75"/>
      <c r="BJ1" s="74"/>
      <c r="BK1" s="74"/>
      <c r="BL1" s="74"/>
    </row>
    <row r="2" spans="1:64" ht="15.75" thickBot="1" x14ac:dyDescent="0.3">
      <c r="A2" s="6"/>
      <c r="B2" s="6"/>
      <c r="C2" s="6"/>
      <c r="D2" s="6"/>
      <c r="E2" s="6"/>
      <c r="F2" s="73" t="s">
        <v>74</v>
      </c>
      <c r="G2" s="76"/>
      <c r="H2" s="74"/>
      <c r="I2" s="75"/>
      <c r="J2" s="73" t="s">
        <v>74</v>
      </c>
      <c r="K2" s="76"/>
      <c r="L2" s="74"/>
      <c r="M2" s="75"/>
      <c r="N2" s="73" t="s">
        <v>75</v>
      </c>
      <c r="O2" s="76"/>
      <c r="P2" s="74"/>
      <c r="Q2" s="75"/>
      <c r="R2" s="73" t="s">
        <v>90</v>
      </c>
      <c r="S2" s="76"/>
      <c r="T2" s="74"/>
      <c r="U2" s="75"/>
      <c r="V2" s="73" t="s">
        <v>76</v>
      </c>
      <c r="W2" s="76"/>
      <c r="X2" s="74"/>
      <c r="Y2" s="75"/>
      <c r="Z2" s="73" t="s">
        <v>76</v>
      </c>
      <c r="AA2" s="76"/>
      <c r="AB2" s="74"/>
      <c r="AC2" s="75"/>
      <c r="AD2" s="73" t="s">
        <v>77</v>
      </c>
      <c r="AE2" s="76"/>
      <c r="AF2" s="74"/>
      <c r="AG2" s="75"/>
      <c r="AH2" s="73" t="s">
        <v>78</v>
      </c>
      <c r="AI2" s="76"/>
      <c r="AJ2" s="74"/>
      <c r="AK2" s="75"/>
      <c r="AL2" s="73" t="s">
        <v>79</v>
      </c>
      <c r="AM2" s="76"/>
      <c r="AN2" s="74"/>
      <c r="AO2" s="75"/>
      <c r="AP2" s="73" t="s">
        <v>79</v>
      </c>
      <c r="AQ2" s="76"/>
      <c r="AR2" s="74"/>
      <c r="AS2" s="75"/>
      <c r="AT2" s="73" t="s">
        <v>79</v>
      </c>
      <c r="AU2" s="76"/>
      <c r="AV2" s="74"/>
      <c r="AW2" s="75"/>
      <c r="AX2" s="73" t="s">
        <v>77</v>
      </c>
      <c r="AY2" s="76"/>
      <c r="AZ2" s="74"/>
      <c r="BA2" s="75"/>
      <c r="BB2" s="73" t="s">
        <v>80</v>
      </c>
      <c r="BC2" s="76"/>
      <c r="BD2" s="74"/>
      <c r="BE2" s="75"/>
      <c r="BF2" s="73" t="s">
        <v>85</v>
      </c>
      <c r="BG2" s="76"/>
      <c r="BH2" s="74"/>
      <c r="BI2" s="75"/>
      <c r="BJ2" s="73" t="s">
        <v>81</v>
      </c>
      <c r="BK2" s="76"/>
      <c r="BL2" s="74"/>
    </row>
    <row r="3" spans="1:64" s="5" customFormat="1" ht="16.5" thickTop="1" thickBot="1" x14ac:dyDescent="0.3">
      <c r="A3" s="4"/>
      <c r="B3" s="4"/>
      <c r="C3" s="4"/>
      <c r="D3" s="4"/>
      <c r="E3" s="4"/>
      <c r="F3" s="77" t="s">
        <v>116</v>
      </c>
      <c r="G3" s="66"/>
      <c r="H3" s="77" t="s">
        <v>88</v>
      </c>
      <c r="I3" s="66"/>
      <c r="J3" s="77" t="s">
        <v>116</v>
      </c>
      <c r="K3" s="66"/>
      <c r="L3" s="77" t="s">
        <v>88</v>
      </c>
      <c r="M3" s="66"/>
      <c r="N3" s="77" t="s">
        <v>116</v>
      </c>
      <c r="O3" s="66"/>
      <c r="P3" s="77" t="s">
        <v>88</v>
      </c>
      <c r="Q3" s="66"/>
      <c r="R3" s="77" t="s">
        <v>116</v>
      </c>
      <c r="S3" s="66"/>
      <c r="T3" s="77" t="s">
        <v>88</v>
      </c>
      <c r="U3" s="66"/>
      <c r="V3" s="77" t="s">
        <v>116</v>
      </c>
      <c r="W3" s="66"/>
      <c r="X3" s="77" t="s">
        <v>88</v>
      </c>
      <c r="Y3" s="66"/>
      <c r="Z3" s="77" t="s">
        <v>116</v>
      </c>
      <c r="AA3" s="66"/>
      <c r="AB3" s="77" t="s">
        <v>88</v>
      </c>
      <c r="AC3" s="66"/>
      <c r="AD3" s="77" t="s">
        <v>116</v>
      </c>
      <c r="AE3" s="66"/>
      <c r="AF3" s="77" t="s">
        <v>88</v>
      </c>
      <c r="AG3" s="66"/>
      <c r="AH3" s="77" t="s">
        <v>116</v>
      </c>
      <c r="AI3" s="66"/>
      <c r="AJ3" s="77" t="s">
        <v>88</v>
      </c>
      <c r="AK3" s="66"/>
      <c r="AL3" s="77" t="s">
        <v>116</v>
      </c>
      <c r="AM3" s="66"/>
      <c r="AN3" s="77" t="s">
        <v>88</v>
      </c>
      <c r="AO3" s="66"/>
      <c r="AP3" s="77" t="s">
        <v>116</v>
      </c>
      <c r="AQ3" s="66"/>
      <c r="AR3" s="77" t="s">
        <v>88</v>
      </c>
      <c r="AS3" s="66"/>
      <c r="AT3" s="77" t="s">
        <v>116</v>
      </c>
      <c r="AU3" s="66"/>
      <c r="AV3" s="77" t="s">
        <v>88</v>
      </c>
      <c r="AW3" s="66"/>
      <c r="AX3" s="77" t="s">
        <v>116</v>
      </c>
      <c r="AY3" s="66"/>
      <c r="AZ3" s="77" t="s">
        <v>88</v>
      </c>
      <c r="BA3" s="66"/>
      <c r="BB3" s="77" t="s">
        <v>116</v>
      </c>
      <c r="BC3" s="66"/>
      <c r="BD3" s="77" t="s">
        <v>88</v>
      </c>
      <c r="BE3" s="66"/>
      <c r="BF3" s="77" t="s">
        <v>116</v>
      </c>
      <c r="BG3" s="66"/>
      <c r="BH3" s="77" t="s">
        <v>88</v>
      </c>
      <c r="BI3" s="66"/>
      <c r="BJ3" s="77" t="s">
        <v>116</v>
      </c>
      <c r="BK3" s="66"/>
      <c r="BL3" s="77" t="s">
        <v>88</v>
      </c>
    </row>
    <row r="4" spans="1:64" ht="15.75" thickTop="1" x14ac:dyDescent="0.25">
      <c r="A4" s="6"/>
      <c r="B4" s="6" t="s">
        <v>15</v>
      </c>
      <c r="C4" s="6"/>
      <c r="D4" s="6"/>
      <c r="E4" s="6"/>
      <c r="F4" s="28"/>
      <c r="G4" s="67"/>
      <c r="H4" s="28"/>
      <c r="I4" s="67"/>
      <c r="J4" s="28"/>
      <c r="K4" s="67"/>
      <c r="L4" s="28"/>
      <c r="M4" s="67"/>
      <c r="N4" s="28"/>
      <c r="O4" s="67"/>
      <c r="P4" s="28"/>
      <c r="Q4" s="67"/>
      <c r="R4" s="28"/>
      <c r="S4" s="67"/>
      <c r="T4" s="28"/>
      <c r="U4" s="67"/>
      <c r="V4" s="28"/>
      <c r="W4" s="67"/>
      <c r="X4" s="28"/>
      <c r="Y4" s="67"/>
      <c r="Z4" s="28"/>
      <c r="AA4" s="67"/>
      <c r="AB4" s="28"/>
      <c r="AC4" s="67"/>
      <c r="AD4" s="28"/>
      <c r="AE4" s="67"/>
      <c r="AF4" s="28"/>
      <c r="AG4" s="67"/>
      <c r="AH4" s="28"/>
      <c r="AI4" s="67"/>
      <c r="AJ4" s="28"/>
      <c r="AK4" s="67"/>
      <c r="AL4" s="28"/>
      <c r="AM4" s="67"/>
      <c r="AN4" s="28"/>
      <c r="AO4" s="67"/>
      <c r="AP4" s="28"/>
      <c r="AQ4" s="67"/>
      <c r="AR4" s="28"/>
      <c r="AS4" s="67"/>
      <c r="AT4" s="28"/>
      <c r="AU4" s="67"/>
      <c r="AV4" s="28"/>
      <c r="AW4" s="67"/>
      <c r="AX4" s="28"/>
      <c r="AY4" s="67"/>
      <c r="AZ4" s="28"/>
      <c r="BA4" s="67"/>
      <c r="BB4" s="28"/>
      <c r="BC4" s="67"/>
      <c r="BD4" s="28"/>
      <c r="BE4" s="67"/>
      <c r="BF4" s="28"/>
      <c r="BG4" s="67"/>
      <c r="BH4" s="28"/>
      <c r="BI4" s="67"/>
      <c r="BJ4" s="28"/>
      <c r="BK4" s="67"/>
      <c r="BL4" s="28"/>
    </row>
    <row r="5" spans="1:64" x14ac:dyDescent="0.25">
      <c r="A5" s="6"/>
      <c r="B5" s="6"/>
      <c r="C5" s="6"/>
      <c r="D5" s="6" t="s">
        <v>16</v>
      </c>
      <c r="E5" s="6"/>
      <c r="F5" s="28"/>
      <c r="G5" s="67"/>
      <c r="H5" s="28"/>
      <c r="I5" s="67"/>
      <c r="J5" s="28"/>
      <c r="K5" s="67"/>
      <c r="L5" s="28"/>
      <c r="M5" s="67"/>
      <c r="N5" s="28"/>
      <c r="O5" s="67"/>
      <c r="P5" s="28"/>
      <c r="Q5" s="67"/>
      <c r="R5" s="28"/>
      <c r="S5" s="67"/>
      <c r="T5" s="28"/>
      <c r="U5" s="67"/>
      <c r="V5" s="28"/>
      <c r="W5" s="67"/>
      <c r="X5" s="28"/>
      <c r="Y5" s="67"/>
      <c r="Z5" s="28"/>
      <c r="AA5" s="67"/>
      <c r="AB5" s="28"/>
      <c r="AC5" s="67"/>
      <c r="AD5" s="28"/>
      <c r="AE5" s="67"/>
      <c r="AF5" s="28"/>
      <c r="AG5" s="67"/>
      <c r="AH5" s="28"/>
      <c r="AI5" s="67"/>
      <c r="AJ5" s="28"/>
      <c r="AK5" s="67"/>
      <c r="AL5" s="28"/>
      <c r="AM5" s="67"/>
      <c r="AN5" s="28"/>
      <c r="AO5" s="67"/>
      <c r="AP5" s="28"/>
      <c r="AQ5" s="67"/>
      <c r="AR5" s="28"/>
      <c r="AS5" s="67"/>
      <c r="AT5" s="28"/>
      <c r="AU5" s="67"/>
      <c r="AV5" s="28"/>
      <c r="AW5" s="67"/>
      <c r="AX5" s="28"/>
      <c r="AY5" s="67"/>
      <c r="AZ5" s="28"/>
      <c r="BA5" s="67"/>
      <c r="BB5" s="28"/>
      <c r="BC5" s="67"/>
      <c r="BD5" s="28"/>
      <c r="BE5" s="67"/>
      <c r="BF5" s="28"/>
      <c r="BG5" s="67"/>
      <c r="BH5" s="28"/>
      <c r="BI5" s="67"/>
      <c r="BJ5" s="28"/>
      <c r="BK5" s="67"/>
      <c r="BL5" s="28"/>
    </row>
    <row r="6" spans="1:64" x14ac:dyDescent="0.25">
      <c r="A6" s="6"/>
      <c r="B6" s="6"/>
      <c r="C6" s="6"/>
      <c r="D6" s="6"/>
      <c r="E6" s="6" t="s">
        <v>17</v>
      </c>
      <c r="F6" s="28">
        <v>0</v>
      </c>
      <c r="G6" s="67"/>
      <c r="H6" s="28">
        <v>550</v>
      </c>
      <c r="I6" s="67"/>
      <c r="J6" s="28">
        <v>15877.81</v>
      </c>
      <c r="K6" s="67"/>
      <c r="L6" s="28">
        <v>9400</v>
      </c>
      <c r="M6" s="67"/>
      <c r="N6" s="28">
        <f t="shared" ref="N6:N12" si="0">ROUND(F6+J6,5)</f>
        <v>15877.81</v>
      </c>
      <c r="O6" s="67"/>
      <c r="P6" s="28">
        <f>ROUND(H6+L6,5)</f>
        <v>9950</v>
      </c>
      <c r="Q6" s="67"/>
      <c r="R6" s="28">
        <v>195646.42</v>
      </c>
      <c r="S6" s="67"/>
      <c r="T6" s="28">
        <v>150000</v>
      </c>
      <c r="U6" s="67"/>
      <c r="V6" s="28">
        <v>0</v>
      </c>
      <c r="W6" s="67"/>
      <c r="X6" s="28"/>
      <c r="Y6" s="67"/>
      <c r="Z6" s="28">
        <v>65000</v>
      </c>
      <c r="AA6" s="67"/>
      <c r="AB6" s="28">
        <v>185000</v>
      </c>
      <c r="AC6" s="67"/>
      <c r="AD6" s="28">
        <f t="shared" ref="AD6:AD12" si="1">ROUND(V6+Z6,5)</f>
        <v>65000</v>
      </c>
      <c r="AE6" s="67"/>
      <c r="AF6" s="28">
        <f>ROUND(X6+AB6,5)</f>
        <v>185000</v>
      </c>
      <c r="AG6" s="67"/>
      <c r="AH6" s="28">
        <v>84750</v>
      </c>
      <c r="AI6" s="67"/>
      <c r="AJ6" s="28">
        <v>80000</v>
      </c>
      <c r="AK6" s="67"/>
      <c r="AL6" s="28">
        <f t="shared" ref="AL6:AL12" si="2">AH6</f>
        <v>84750</v>
      </c>
      <c r="AM6" s="67"/>
      <c r="AN6" s="28">
        <f>AJ6</f>
        <v>80000</v>
      </c>
      <c r="AO6" s="67"/>
      <c r="AP6" s="28">
        <v>0</v>
      </c>
      <c r="AQ6" s="67"/>
      <c r="AR6" s="28"/>
      <c r="AS6" s="67"/>
      <c r="AT6" s="28">
        <v>0</v>
      </c>
      <c r="AU6" s="67"/>
      <c r="AV6" s="28">
        <v>0</v>
      </c>
      <c r="AW6" s="67"/>
      <c r="AX6" s="28">
        <f t="shared" ref="AX6:AX12" si="3">ROUND(AL6+AP6+AT6,5)</f>
        <v>84750</v>
      </c>
      <c r="AY6" s="67"/>
      <c r="AZ6" s="28">
        <f>ROUND(AN6+AR6+AV6,5)</f>
        <v>80000</v>
      </c>
      <c r="BA6" s="67"/>
      <c r="BB6" s="28">
        <f t="shared" ref="BB6:BB12" si="4">ROUND(AD6+AX6,5)</f>
        <v>149750</v>
      </c>
      <c r="BC6" s="67"/>
      <c r="BD6" s="28">
        <f>ROUND(AF6+AZ6,5)</f>
        <v>265000</v>
      </c>
      <c r="BE6" s="67"/>
      <c r="BF6" s="28">
        <v>0</v>
      </c>
      <c r="BG6" s="67"/>
      <c r="BH6" s="28"/>
      <c r="BI6" s="67"/>
      <c r="BJ6" s="28">
        <f t="shared" ref="BJ6:BJ12" si="5">ROUND(N6+R6+BB6+BF6,5)</f>
        <v>361274.23</v>
      </c>
      <c r="BK6" s="67"/>
      <c r="BL6" s="28">
        <f t="shared" ref="BL6:BL12" si="6">ROUND(P6+T6+BD6+BH6,5)</f>
        <v>424950</v>
      </c>
    </row>
    <row r="7" spans="1:64" x14ac:dyDescent="0.25">
      <c r="A7" s="6"/>
      <c r="B7" s="6"/>
      <c r="C7" s="6"/>
      <c r="D7" s="6"/>
      <c r="E7" s="6" t="s">
        <v>26</v>
      </c>
      <c r="F7" s="28">
        <v>6.86</v>
      </c>
      <c r="G7" s="67"/>
      <c r="H7" s="28"/>
      <c r="I7" s="67"/>
      <c r="J7" s="28">
        <v>120.05</v>
      </c>
      <c r="K7" s="67"/>
      <c r="L7" s="28"/>
      <c r="M7" s="67"/>
      <c r="N7" s="28">
        <f t="shared" si="0"/>
        <v>126.91</v>
      </c>
      <c r="O7" s="67"/>
      <c r="P7" s="28"/>
      <c r="Q7" s="67"/>
      <c r="R7" s="28">
        <v>34.299999999999997</v>
      </c>
      <c r="S7" s="67"/>
      <c r="T7" s="28">
        <v>0</v>
      </c>
      <c r="U7" s="67"/>
      <c r="V7" s="28">
        <v>0</v>
      </c>
      <c r="W7" s="67"/>
      <c r="X7" s="28">
        <v>0</v>
      </c>
      <c r="Y7" s="67"/>
      <c r="Z7" s="28">
        <v>29.16</v>
      </c>
      <c r="AA7" s="67"/>
      <c r="AB7" s="28">
        <v>0</v>
      </c>
      <c r="AC7" s="67"/>
      <c r="AD7" s="28">
        <f t="shared" si="1"/>
        <v>29.16</v>
      </c>
      <c r="AE7" s="67"/>
      <c r="AF7" s="28">
        <f>ROUND(X7+AB7,5)</f>
        <v>0</v>
      </c>
      <c r="AG7" s="67"/>
      <c r="AH7" s="28">
        <v>0</v>
      </c>
      <c r="AI7" s="67"/>
      <c r="AJ7" s="28"/>
      <c r="AK7" s="67"/>
      <c r="AL7" s="28">
        <f t="shared" si="2"/>
        <v>0</v>
      </c>
      <c r="AM7" s="67"/>
      <c r="AN7" s="28"/>
      <c r="AO7" s="67"/>
      <c r="AP7" s="28">
        <v>0</v>
      </c>
      <c r="AQ7" s="67"/>
      <c r="AR7" s="28"/>
      <c r="AS7" s="67"/>
      <c r="AT7" s="28">
        <v>54129.56</v>
      </c>
      <c r="AU7" s="67"/>
      <c r="AV7" s="28">
        <v>35000</v>
      </c>
      <c r="AW7" s="67"/>
      <c r="AX7" s="28">
        <f t="shared" si="3"/>
        <v>54129.56</v>
      </c>
      <c r="AY7" s="67"/>
      <c r="AZ7" s="28">
        <f>ROUND(AN7+AR7+AV7,5)</f>
        <v>35000</v>
      </c>
      <c r="BA7" s="67"/>
      <c r="BB7" s="28">
        <f t="shared" si="4"/>
        <v>54158.720000000001</v>
      </c>
      <c r="BC7" s="67"/>
      <c r="BD7" s="28">
        <f>ROUND(AF7+AZ7,5)</f>
        <v>35000</v>
      </c>
      <c r="BE7" s="67"/>
      <c r="BF7" s="28">
        <v>0</v>
      </c>
      <c r="BG7" s="67"/>
      <c r="BH7" s="28"/>
      <c r="BI7" s="67"/>
      <c r="BJ7" s="28">
        <f t="shared" si="5"/>
        <v>54319.93</v>
      </c>
      <c r="BK7" s="67"/>
      <c r="BL7" s="28">
        <f t="shared" si="6"/>
        <v>35000</v>
      </c>
    </row>
    <row r="8" spans="1:64" x14ac:dyDescent="0.25">
      <c r="A8" s="6"/>
      <c r="B8" s="6"/>
      <c r="C8" s="6"/>
      <c r="D8" s="6"/>
      <c r="E8" s="6" t="s">
        <v>32</v>
      </c>
      <c r="F8" s="28">
        <v>0</v>
      </c>
      <c r="G8" s="67"/>
      <c r="H8" s="28"/>
      <c r="I8" s="67"/>
      <c r="J8" s="28">
        <v>2100</v>
      </c>
      <c r="K8" s="67"/>
      <c r="L8" s="28">
        <v>2100</v>
      </c>
      <c r="M8" s="67"/>
      <c r="N8" s="28">
        <f t="shared" si="0"/>
        <v>2100</v>
      </c>
      <c r="O8" s="67"/>
      <c r="P8" s="28">
        <f>ROUND(H8+L8,5)</f>
        <v>2100</v>
      </c>
      <c r="Q8" s="67"/>
      <c r="R8" s="28">
        <v>0</v>
      </c>
      <c r="S8" s="67"/>
      <c r="T8" s="28"/>
      <c r="U8" s="67"/>
      <c r="V8" s="28">
        <v>0</v>
      </c>
      <c r="W8" s="67"/>
      <c r="X8" s="28"/>
      <c r="Y8" s="67"/>
      <c r="Z8" s="28">
        <v>0</v>
      </c>
      <c r="AA8" s="67"/>
      <c r="AB8" s="28"/>
      <c r="AC8" s="67"/>
      <c r="AD8" s="28">
        <f t="shared" si="1"/>
        <v>0</v>
      </c>
      <c r="AE8" s="67"/>
      <c r="AF8" s="28"/>
      <c r="AG8" s="67"/>
      <c r="AH8" s="28">
        <v>0</v>
      </c>
      <c r="AI8" s="67"/>
      <c r="AJ8" s="28"/>
      <c r="AK8" s="67"/>
      <c r="AL8" s="28">
        <f t="shared" si="2"/>
        <v>0</v>
      </c>
      <c r="AM8" s="67"/>
      <c r="AN8" s="28"/>
      <c r="AO8" s="67"/>
      <c r="AP8" s="28">
        <v>0</v>
      </c>
      <c r="AQ8" s="67"/>
      <c r="AR8" s="28"/>
      <c r="AS8" s="67"/>
      <c r="AT8" s="28">
        <v>0</v>
      </c>
      <c r="AU8" s="67"/>
      <c r="AV8" s="28"/>
      <c r="AW8" s="67"/>
      <c r="AX8" s="28">
        <f t="shared" si="3"/>
        <v>0</v>
      </c>
      <c r="AY8" s="67"/>
      <c r="AZ8" s="28"/>
      <c r="BA8" s="67"/>
      <c r="BB8" s="28">
        <f t="shared" si="4"/>
        <v>0</v>
      </c>
      <c r="BC8" s="67"/>
      <c r="BD8" s="28"/>
      <c r="BE8" s="67"/>
      <c r="BF8" s="28">
        <v>0</v>
      </c>
      <c r="BG8" s="67"/>
      <c r="BH8" s="28"/>
      <c r="BI8" s="67"/>
      <c r="BJ8" s="28">
        <f t="shared" si="5"/>
        <v>2100</v>
      </c>
      <c r="BK8" s="67"/>
      <c r="BL8" s="28">
        <f t="shared" si="6"/>
        <v>2100</v>
      </c>
    </row>
    <row r="9" spans="1:64" x14ac:dyDescent="0.25">
      <c r="A9" s="6"/>
      <c r="B9" s="6"/>
      <c r="C9" s="6"/>
      <c r="D9" s="6"/>
      <c r="E9" s="6" t="s">
        <v>33</v>
      </c>
      <c r="F9" s="28">
        <v>0</v>
      </c>
      <c r="G9" s="67"/>
      <c r="H9" s="28"/>
      <c r="I9" s="67"/>
      <c r="J9" s="28">
        <v>852.88</v>
      </c>
      <c r="K9" s="67"/>
      <c r="L9" s="28">
        <v>2000</v>
      </c>
      <c r="M9" s="67"/>
      <c r="N9" s="28">
        <f t="shared" si="0"/>
        <v>852.88</v>
      </c>
      <c r="O9" s="67"/>
      <c r="P9" s="28">
        <f>ROUND(H9+L9,5)</f>
        <v>2000</v>
      </c>
      <c r="Q9" s="67"/>
      <c r="R9" s="28">
        <v>0</v>
      </c>
      <c r="S9" s="67"/>
      <c r="T9" s="28"/>
      <c r="U9" s="67"/>
      <c r="V9" s="28">
        <v>0</v>
      </c>
      <c r="W9" s="67"/>
      <c r="X9" s="28"/>
      <c r="Y9" s="67"/>
      <c r="Z9" s="28">
        <v>0</v>
      </c>
      <c r="AA9" s="67"/>
      <c r="AB9" s="28"/>
      <c r="AC9" s="67"/>
      <c r="AD9" s="28">
        <f t="shared" si="1"/>
        <v>0</v>
      </c>
      <c r="AE9" s="67"/>
      <c r="AF9" s="28"/>
      <c r="AG9" s="67"/>
      <c r="AH9" s="28">
        <v>0</v>
      </c>
      <c r="AI9" s="67"/>
      <c r="AJ9" s="28"/>
      <c r="AK9" s="67"/>
      <c r="AL9" s="28">
        <f t="shared" si="2"/>
        <v>0</v>
      </c>
      <c r="AM9" s="67"/>
      <c r="AN9" s="28"/>
      <c r="AO9" s="67"/>
      <c r="AP9" s="28">
        <v>0</v>
      </c>
      <c r="AQ9" s="67"/>
      <c r="AR9" s="28"/>
      <c r="AS9" s="67"/>
      <c r="AT9" s="28">
        <v>0</v>
      </c>
      <c r="AU9" s="67"/>
      <c r="AV9" s="28"/>
      <c r="AW9" s="67"/>
      <c r="AX9" s="28">
        <f t="shared" si="3"/>
        <v>0</v>
      </c>
      <c r="AY9" s="67"/>
      <c r="AZ9" s="28"/>
      <c r="BA9" s="67"/>
      <c r="BB9" s="28">
        <f t="shared" si="4"/>
        <v>0</v>
      </c>
      <c r="BC9" s="67"/>
      <c r="BD9" s="28"/>
      <c r="BE9" s="67"/>
      <c r="BF9" s="28">
        <v>0</v>
      </c>
      <c r="BG9" s="67"/>
      <c r="BH9" s="28"/>
      <c r="BI9" s="67"/>
      <c r="BJ9" s="28">
        <f t="shared" si="5"/>
        <v>852.88</v>
      </c>
      <c r="BK9" s="67"/>
      <c r="BL9" s="28">
        <f t="shared" si="6"/>
        <v>2000</v>
      </c>
    </row>
    <row r="10" spans="1:64" x14ac:dyDescent="0.25">
      <c r="A10" s="6"/>
      <c r="B10" s="6"/>
      <c r="C10" s="6"/>
      <c r="D10" s="6"/>
      <c r="E10" s="6" t="s">
        <v>112</v>
      </c>
      <c r="F10" s="28">
        <v>0</v>
      </c>
      <c r="G10" s="67"/>
      <c r="H10" s="28"/>
      <c r="I10" s="67"/>
      <c r="J10" s="28">
        <v>0</v>
      </c>
      <c r="K10" s="67"/>
      <c r="L10" s="28"/>
      <c r="M10" s="67"/>
      <c r="N10" s="28">
        <f t="shared" si="0"/>
        <v>0</v>
      </c>
      <c r="O10" s="67"/>
      <c r="P10" s="28"/>
      <c r="Q10" s="67"/>
      <c r="R10" s="28">
        <v>0</v>
      </c>
      <c r="S10" s="67"/>
      <c r="T10" s="28"/>
      <c r="U10" s="67"/>
      <c r="V10" s="28">
        <v>0</v>
      </c>
      <c r="W10" s="67"/>
      <c r="X10" s="28"/>
      <c r="Y10" s="67"/>
      <c r="Z10" s="28">
        <v>0</v>
      </c>
      <c r="AA10" s="67"/>
      <c r="AB10" s="28"/>
      <c r="AC10" s="67"/>
      <c r="AD10" s="28">
        <f t="shared" si="1"/>
        <v>0</v>
      </c>
      <c r="AE10" s="67"/>
      <c r="AF10" s="28"/>
      <c r="AG10" s="67"/>
      <c r="AH10" s="28">
        <v>0</v>
      </c>
      <c r="AI10" s="67"/>
      <c r="AJ10" s="28"/>
      <c r="AK10" s="67"/>
      <c r="AL10" s="28">
        <f t="shared" si="2"/>
        <v>0</v>
      </c>
      <c r="AM10" s="67"/>
      <c r="AN10" s="28"/>
      <c r="AO10" s="67"/>
      <c r="AP10" s="28">
        <v>0</v>
      </c>
      <c r="AQ10" s="67"/>
      <c r="AR10" s="28"/>
      <c r="AS10" s="67"/>
      <c r="AT10" s="28">
        <v>0</v>
      </c>
      <c r="AU10" s="67"/>
      <c r="AV10" s="28"/>
      <c r="AW10" s="67"/>
      <c r="AX10" s="28">
        <f t="shared" si="3"/>
        <v>0</v>
      </c>
      <c r="AY10" s="67"/>
      <c r="AZ10" s="28"/>
      <c r="BA10" s="67"/>
      <c r="BB10" s="28">
        <f t="shared" si="4"/>
        <v>0</v>
      </c>
      <c r="BC10" s="67"/>
      <c r="BD10" s="28"/>
      <c r="BE10" s="67"/>
      <c r="BF10" s="28">
        <v>53893.25</v>
      </c>
      <c r="BG10" s="67"/>
      <c r="BH10" s="28"/>
      <c r="BI10" s="67"/>
      <c r="BJ10" s="28">
        <f t="shared" si="5"/>
        <v>53893.25</v>
      </c>
      <c r="BK10" s="67"/>
      <c r="BL10" s="28">
        <f t="shared" si="6"/>
        <v>0</v>
      </c>
    </row>
    <row r="11" spans="1:64" ht="15.75" thickBot="1" x14ac:dyDescent="0.3">
      <c r="A11" s="6"/>
      <c r="B11" s="6"/>
      <c r="C11" s="6"/>
      <c r="D11" s="6"/>
      <c r="E11" s="6" t="s">
        <v>34</v>
      </c>
      <c r="F11" s="63">
        <v>0</v>
      </c>
      <c r="G11" s="67"/>
      <c r="H11" s="63"/>
      <c r="I11" s="67"/>
      <c r="J11" s="63">
        <v>158.38</v>
      </c>
      <c r="K11" s="67"/>
      <c r="L11" s="63"/>
      <c r="M11" s="67"/>
      <c r="N11" s="63">
        <f t="shared" si="0"/>
        <v>158.38</v>
      </c>
      <c r="O11" s="67"/>
      <c r="P11" s="63"/>
      <c r="Q11" s="67"/>
      <c r="R11" s="63">
        <v>0</v>
      </c>
      <c r="S11" s="67"/>
      <c r="T11" s="63"/>
      <c r="U11" s="67"/>
      <c r="V11" s="63">
        <v>0</v>
      </c>
      <c r="W11" s="67"/>
      <c r="X11" s="63">
        <v>0</v>
      </c>
      <c r="Y11" s="67"/>
      <c r="Z11" s="63">
        <v>0</v>
      </c>
      <c r="AA11" s="67"/>
      <c r="AB11" s="63"/>
      <c r="AC11" s="67"/>
      <c r="AD11" s="63">
        <f t="shared" si="1"/>
        <v>0</v>
      </c>
      <c r="AE11" s="67"/>
      <c r="AF11" s="63">
        <f>ROUND(X11+AB11,5)</f>
        <v>0</v>
      </c>
      <c r="AG11" s="67"/>
      <c r="AH11" s="63">
        <v>0</v>
      </c>
      <c r="AI11" s="67"/>
      <c r="AJ11" s="63"/>
      <c r="AK11" s="67"/>
      <c r="AL11" s="63">
        <f t="shared" si="2"/>
        <v>0</v>
      </c>
      <c r="AM11" s="67"/>
      <c r="AN11" s="63"/>
      <c r="AO11" s="67"/>
      <c r="AP11" s="63">
        <v>0</v>
      </c>
      <c r="AQ11" s="67"/>
      <c r="AR11" s="28"/>
      <c r="AS11" s="67"/>
      <c r="AT11" s="63">
        <v>0</v>
      </c>
      <c r="AU11" s="67"/>
      <c r="AV11" s="63">
        <v>0</v>
      </c>
      <c r="AW11" s="67"/>
      <c r="AX11" s="63">
        <f t="shared" si="3"/>
        <v>0</v>
      </c>
      <c r="AY11" s="67"/>
      <c r="AZ11" s="63">
        <f>ROUND(AN11+AR11+AV11,5)</f>
        <v>0</v>
      </c>
      <c r="BA11" s="67"/>
      <c r="BB11" s="63">
        <f t="shared" si="4"/>
        <v>0</v>
      </c>
      <c r="BC11" s="67"/>
      <c r="BD11" s="63">
        <f>ROUND(AF11+AZ11,5)</f>
        <v>0</v>
      </c>
      <c r="BE11" s="67"/>
      <c r="BF11" s="63">
        <v>0</v>
      </c>
      <c r="BG11" s="67"/>
      <c r="BH11" s="28"/>
      <c r="BI11" s="67"/>
      <c r="BJ11" s="63">
        <f t="shared" si="5"/>
        <v>158.38</v>
      </c>
      <c r="BK11" s="67"/>
      <c r="BL11" s="63">
        <f t="shared" si="6"/>
        <v>0</v>
      </c>
    </row>
    <row r="12" spans="1:64" x14ac:dyDescent="0.25">
      <c r="A12" s="6"/>
      <c r="B12" s="6"/>
      <c r="C12" s="6"/>
      <c r="D12" s="6" t="s">
        <v>35</v>
      </c>
      <c r="E12" s="6"/>
      <c r="F12" s="28">
        <f>ROUND(SUM(F5:F11),5)</f>
        <v>6.86</v>
      </c>
      <c r="G12" s="67"/>
      <c r="H12" s="28">
        <f>ROUND(SUM(H5:H11),5)</f>
        <v>550</v>
      </c>
      <c r="I12" s="67"/>
      <c r="J12" s="28">
        <f>ROUND(SUM(J5:J11),5)</f>
        <v>19109.12</v>
      </c>
      <c r="K12" s="67"/>
      <c r="L12" s="28">
        <f>ROUND(SUM(L5:L11),5)</f>
        <v>13500</v>
      </c>
      <c r="M12" s="67"/>
      <c r="N12" s="28">
        <f t="shared" si="0"/>
        <v>19115.98</v>
      </c>
      <c r="O12" s="67"/>
      <c r="P12" s="28">
        <f>ROUND(H12+L12,5)</f>
        <v>14050</v>
      </c>
      <c r="Q12" s="67"/>
      <c r="R12" s="28">
        <f>ROUND(SUM(R5:R11),5)</f>
        <v>195680.72</v>
      </c>
      <c r="S12" s="67"/>
      <c r="T12" s="28">
        <f>ROUND(SUM(T5:T11),5)</f>
        <v>150000</v>
      </c>
      <c r="U12" s="67"/>
      <c r="V12" s="28">
        <f>ROUND(SUM(V5:V11),5)</f>
        <v>0</v>
      </c>
      <c r="W12" s="67"/>
      <c r="X12" s="28">
        <f>ROUND(SUM(X5:X11),5)</f>
        <v>0</v>
      </c>
      <c r="Y12" s="67"/>
      <c r="Z12" s="28">
        <f>ROUND(SUM(Z5:Z11),5)</f>
        <v>65029.16</v>
      </c>
      <c r="AA12" s="67"/>
      <c r="AB12" s="28">
        <f>ROUND(SUM(AB5:AB11),5)</f>
        <v>185000</v>
      </c>
      <c r="AC12" s="67"/>
      <c r="AD12" s="28">
        <f t="shared" si="1"/>
        <v>65029.16</v>
      </c>
      <c r="AE12" s="67"/>
      <c r="AF12" s="28">
        <f>ROUND(X12+AB12,5)</f>
        <v>185000</v>
      </c>
      <c r="AG12" s="67"/>
      <c r="AH12" s="28">
        <f>ROUND(SUM(AH5:AH11),5)</f>
        <v>84750</v>
      </c>
      <c r="AI12" s="67"/>
      <c r="AJ12" s="28">
        <f>ROUND(SUM(AJ5:AJ11),5)</f>
        <v>80000</v>
      </c>
      <c r="AK12" s="67"/>
      <c r="AL12" s="28">
        <f t="shared" si="2"/>
        <v>84750</v>
      </c>
      <c r="AM12" s="67"/>
      <c r="AN12" s="28">
        <f>AJ12</f>
        <v>80000</v>
      </c>
      <c r="AO12" s="67"/>
      <c r="AP12" s="28">
        <f>ROUND(SUM(AP5:AP11),5)</f>
        <v>0</v>
      </c>
      <c r="AQ12" s="67"/>
      <c r="AR12" s="28"/>
      <c r="AS12" s="67"/>
      <c r="AT12" s="28">
        <f>ROUND(SUM(AT5:AT11),5)</f>
        <v>54129.56</v>
      </c>
      <c r="AU12" s="67"/>
      <c r="AV12" s="28">
        <f>ROUND(SUM(AV5:AV11),5)</f>
        <v>35000</v>
      </c>
      <c r="AW12" s="67"/>
      <c r="AX12" s="28">
        <f t="shared" si="3"/>
        <v>138879.56</v>
      </c>
      <c r="AY12" s="67"/>
      <c r="AZ12" s="28">
        <f>ROUND(AN12+AR12+AV12,5)</f>
        <v>115000</v>
      </c>
      <c r="BA12" s="67"/>
      <c r="BB12" s="28">
        <f t="shared" si="4"/>
        <v>203908.72</v>
      </c>
      <c r="BC12" s="67"/>
      <c r="BD12" s="28">
        <f>ROUND(AF12+AZ12,5)</f>
        <v>300000</v>
      </c>
      <c r="BE12" s="67"/>
      <c r="BF12" s="28">
        <f>ROUND(SUM(BF5:BF11),5)</f>
        <v>53893.25</v>
      </c>
      <c r="BG12" s="67"/>
      <c r="BH12" s="28"/>
      <c r="BI12" s="67"/>
      <c r="BJ12" s="28">
        <f t="shared" si="5"/>
        <v>472598.67</v>
      </c>
      <c r="BK12" s="67"/>
      <c r="BL12" s="28">
        <f t="shared" si="6"/>
        <v>464050</v>
      </c>
    </row>
    <row r="13" spans="1:64" x14ac:dyDescent="0.25">
      <c r="A13" s="6"/>
      <c r="B13" s="6"/>
      <c r="C13" s="6"/>
      <c r="D13" s="6" t="s">
        <v>36</v>
      </c>
      <c r="E13" s="6"/>
      <c r="F13" s="28"/>
      <c r="G13" s="67"/>
      <c r="H13" s="28"/>
      <c r="I13" s="67"/>
      <c r="J13" s="28"/>
      <c r="K13" s="67"/>
      <c r="L13" s="28"/>
      <c r="M13" s="67"/>
      <c r="N13" s="28"/>
      <c r="O13" s="67"/>
      <c r="P13" s="28"/>
      <c r="Q13" s="67"/>
      <c r="R13" s="28"/>
      <c r="S13" s="67"/>
      <c r="T13" s="28"/>
      <c r="U13" s="67"/>
      <c r="V13" s="28"/>
      <c r="W13" s="67"/>
      <c r="X13" s="28"/>
      <c r="Y13" s="67"/>
      <c r="Z13" s="28"/>
      <c r="AA13" s="67"/>
      <c r="AB13" s="28"/>
      <c r="AC13" s="67"/>
      <c r="AD13" s="28"/>
      <c r="AE13" s="67"/>
      <c r="AF13" s="28"/>
      <c r="AG13" s="67"/>
      <c r="AH13" s="28"/>
      <c r="AI13" s="67"/>
      <c r="AJ13" s="28"/>
      <c r="AK13" s="67"/>
      <c r="AL13" s="28"/>
      <c r="AM13" s="67"/>
      <c r="AN13" s="28"/>
      <c r="AO13" s="67"/>
      <c r="AP13" s="28"/>
      <c r="AQ13" s="67"/>
      <c r="AR13" s="28"/>
      <c r="AS13" s="67"/>
      <c r="AT13" s="28"/>
      <c r="AU13" s="67"/>
      <c r="AV13" s="28"/>
      <c r="AW13" s="67"/>
      <c r="AX13" s="28"/>
      <c r="AY13" s="67"/>
      <c r="AZ13" s="28"/>
      <c r="BA13" s="67"/>
      <c r="BB13" s="28"/>
      <c r="BC13" s="67"/>
      <c r="BD13" s="28"/>
      <c r="BE13" s="67"/>
      <c r="BF13" s="28"/>
      <c r="BG13" s="67"/>
      <c r="BH13" s="28"/>
      <c r="BI13" s="67"/>
      <c r="BJ13" s="28"/>
      <c r="BK13" s="67"/>
      <c r="BL13" s="28"/>
    </row>
    <row r="14" spans="1:64" ht="15.75" thickBot="1" x14ac:dyDescent="0.3">
      <c r="A14" s="6"/>
      <c r="B14" s="6"/>
      <c r="C14" s="6"/>
      <c r="D14" s="6"/>
      <c r="E14" s="6" t="s">
        <v>37</v>
      </c>
      <c r="F14" s="8">
        <v>0</v>
      </c>
      <c r="G14" s="67"/>
      <c r="H14" s="28"/>
      <c r="I14" s="67"/>
      <c r="J14" s="8">
        <v>0</v>
      </c>
      <c r="K14" s="67"/>
      <c r="L14" s="28"/>
      <c r="M14" s="67"/>
      <c r="N14" s="8">
        <f>ROUND(F14+J14,5)</f>
        <v>0</v>
      </c>
      <c r="O14" s="67"/>
      <c r="P14" s="28"/>
      <c r="Q14" s="67"/>
      <c r="R14" s="8">
        <v>0</v>
      </c>
      <c r="S14" s="67"/>
      <c r="T14" s="8">
        <v>0</v>
      </c>
      <c r="U14" s="67"/>
      <c r="V14" s="8">
        <v>0</v>
      </c>
      <c r="W14" s="67"/>
      <c r="X14" s="28"/>
      <c r="Y14" s="67"/>
      <c r="Z14" s="8">
        <v>0</v>
      </c>
      <c r="AA14" s="67"/>
      <c r="AB14" s="28"/>
      <c r="AC14" s="67"/>
      <c r="AD14" s="8">
        <f>ROUND(V14+Z14,5)</f>
        <v>0</v>
      </c>
      <c r="AE14" s="67"/>
      <c r="AF14" s="28"/>
      <c r="AG14" s="67"/>
      <c r="AH14" s="8">
        <v>0</v>
      </c>
      <c r="AI14" s="67"/>
      <c r="AJ14" s="28"/>
      <c r="AK14" s="67"/>
      <c r="AL14" s="8">
        <f>AH14</f>
        <v>0</v>
      </c>
      <c r="AM14" s="67"/>
      <c r="AN14" s="28"/>
      <c r="AO14" s="67"/>
      <c r="AP14" s="8">
        <v>0</v>
      </c>
      <c r="AQ14" s="67"/>
      <c r="AR14" s="28"/>
      <c r="AS14" s="67"/>
      <c r="AT14" s="8">
        <v>0</v>
      </c>
      <c r="AU14" s="67"/>
      <c r="AV14" s="8">
        <v>0</v>
      </c>
      <c r="AW14" s="67"/>
      <c r="AX14" s="8">
        <f>ROUND(AL14+AP14+AT14,5)</f>
        <v>0</v>
      </c>
      <c r="AY14" s="67"/>
      <c r="AZ14" s="8">
        <f>ROUND(AN14+AR14+AV14,5)</f>
        <v>0</v>
      </c>
      <c r="BA14" s="67"/>
      <c r="BB14" s="8">
        <f>ROUND(AD14+AX14,5)</f>
        <v>0</v>
      </c>
      <c r="BC14" s="67"/>
      <c r="BD14" s="8">
        <f>ROUND(AF14+AZ14,5)</f>
        <v>0</v>
      </c>
      <c r="BE14" s="67"/>
      <c r="BF14" s="8">
        <v>0</v>
      </c>
      <c r="BG14" s="67"/>
      <c r="BH14" s="28"/>
      <c r="BI14" s="67"/>
      <c r="BJ14" s="8">
        <f>ROUND(N14+R14+BB14+BF14,5)</f>
        <v>0</v>
      </c>
      <c r="BK14" s="67"/>
      <c r="BL14" s="8">
        <f>ROUND(P14+T14+BD14+BH14,5)</f>
        <v>0</v>
      </c>
    </row>
    <row r="15" spans="1:64" ht="15.75" thickBot="1" x14ac:dyDescent="0.3">
      <c r="A15" s="6"/>
      <c r="B15" s="6"/>
      <c r="C15" s="6"/>
      <c r="D15" s="6" t="s">
        <v>38</v>
      </c>
      <c r="E15" s="6"/>
      <c r="F15" s="64">
        <f>ROUND(SUM(F13:F14),5)</f>
        <v>0</v>
      </c>
      <c r="G15" s="67"/>
      <c r="H15" s="63"/>
      <c r="I15" s="67"/>
      <c r="J15" s="64">
        <f>ROUND(SUM(J13:J14),5)</f>
        <v>0</v>
      </c>
      <c r="K15" s="67"/>
      <c r="L15" s="63"/>
      <c r="M15" s="67"/>
      <c r="N15" s="64">
        <f>ROUND(F15+J15,5)</f>
        <v>0</v>
      </c>
      <c r="O15" s="67"/>
      <c r="P15" s="63"/>
      <c r="Q15" s="67"/>
      <c r="R15" s="64">
        <f>ROUND(SUM(R13:R14),5)</f>
        <v>0</v>
      </c>
      <c r="S15" s="67"/>
      <c r="T15" s="64">
        <f>ROUND(SUM(T13:T14),5)</f>
        <v>0</v>
      </c>
      <c r="U15" s="67"/>
      <c r="V15" s="64">
        <f>ROUND(SUM(V13:V14),5)</f>
        <v>0</v>
      </c>
      <c r="W15" s="67"/>
      <c r="X15" s="63"/>
      <c r="Y15" s="67"/>
      <c r="Z15" s="64">
        <f>ROUND(SUM(Z13:Z14),5)</f>
        <v>0</v>
      </c>
      <c r="AA15" s="67"/>
      <c r="AB15" s="63"/>
      <c r="AC15" s="67"/>
      <c r="AD15" s="64">
        <f>ROUND(V15+Z15,5)</f>
        <v>0</v>
      </c>
      <c r="AE15" s="67"/>
      <c r="AF15" s="63"/>
      <c r="AG15" s="67"/>
      <c r="AH15" s="64">
        <f>ROUND(SUM(AH13:AH14),5)</f>
        <v>0</v>
      </c>
      <c r="AI15" s="67"/>
      <c r="AJ15" s="63"/>
      <c r="AK15" s="67"/>
      <c r="AL15" s="64">
        <f>AH15</f>
        <v>0</v>
      </c>
      <c r="AM15" s="67"/>
      <c r="AN15" s="63"/>
      <c r="AO15" s="67"/>
      <c r="AP15" s="64">
        <f>ROUND(SUM(AP13:AP14),5)</f>
        <v>0</v>
      </c>
      <c r="AQ15" s="67"/>
      <c r="AR15" s="28"/>
      <c r="AS15" s="67"/>
      <c r="AT15" s="64">
        <f>ROUND(SUM(AT13:AT14),5)</f>
        <v>0</v>
      </c>
      <c r="AU15" s="67"/>
      <c r="AV15" s="64">
        <f>ROUND(SUM(AV13:AV14),5)</f>
        <v>0</v>
      </c>
      <c r="AW15" s="67"/>
      <c r="AX15" s="64">
        <f>ROUND(AL15+AP15+AT15,5)</f>
        <v>0</v>
      </c>
      <c r="AY15" s="67"/>
      <c r="AZ15" s="64">
        <f>ROUND(AN15+AR15+AV15,5)</f>
        <v>0</v>
      </c>
      <c r="BA15" s="67"/>
      <c r="BB15" s="64">
        <f>ROUND(AD15+AX15,5)</f>
        <v>0</v>
      </c>
      <c r="BC15" s="67"/>
      <c r="BD15" s="64">
        <f>ROUND(AF15+AZ15,5)</f>
        <v>0</v>
      </c>
      <c r="BE15" s="67"/>
      <c r="BF15" s="64">
        <f>ROUND(SUM(BF13:BF14),5)</f>
        <v>0</v>
      </c>
      <c r="BG15" s="67"/>
      <c r="BH15" s="28"/>
      <c r="BI15" s="67"/>
      <c r="BJ15" s="64">
        <f>ROUND(N15+R15+BB15+BF15,5)</f>
        <v>0</v>
      </c>
      <c r="BK15" s="67"/>
      <c r="BL15" s="64">
        <f>ROUND(P15+T15+BD15+BH15,5)</f>
        <v>0</v>
      </c>
    </row>
    <row r="16" spans="1:64" s="97" customFormat="1" x14ac:dyDescent="0.25">
      <c r="A16" s="94"/>
      <c r="B16" s="94"/>
      <c r="C16" s="94" t="s">
        <v>65</v>
      </c>
      <c r="D16" s="94"/>
      <c r="E16" s="94"/>
      <c r="F16" s="95">
        <f>ROUND(F12-F15,5)</f>
        <v>6.86</v>
      </c>
      <c r="G16" s="96"/>
      <c r="H16" s="95">
        <f>ROUND(H12-H15,5)</f>
        <v>550</v>
      </c>
      <c r="I16" s="96"/>
      <c r="J16" s="95">
        <f>ROUND(J12-J15,5)</f>
        <v>19109.12</v>
      </c>
      <c r="K16" s="96"/>
      <c r="L16" s="95">
        <f>ROUND(L12-L15,5)</f>
        <v>13500</v>
      </c>
      <c r="M16" s="96"/>
      <c r="N16" s="95">
        <f>ROUND(F16+J16,5)</f>
        <v>19115.98</v>
      </c>
      <c r="O16" s="96"/>
      <c r="P16" s="95">
        <f>ROUND(H16+L16,5)</f>
        <v>14050</v>
      </c>
      <c r="Q16" s="96"/>
      <c r="R16" s="95">
        <f>ROUND(R12-R15,5)</f>
        <v>195680.72</v>
      </c>
      <c r="S16" s="96"/>
      <c r="T16" s="95">
        <f>ROUND(T12-T15,5)</f>
        <v>150000</v>
      </c>
      <c r="U16" s="96"/>
      <c r="V16" s="95">
        <f>ROUND(V12-V15,5)</f>
        <v>0</v>
      </c>
      <c r="W16" s="96"/>
      <c r="X16" s="95">
        <f>ROUND(X12-X15,5)</f>
        <v>0</v>
      </c>
      <c r="Y16" s="96"/>
      <c r="Z16" s="95">
        <f>ROUND(Z12-Z15,5)</f>
        <v>65029.16</v>
      </c>
      <c r="AA16" s="96"/>
      <c r="AB16" s="95">
        <f>ROUND(AB12-AB15,5)</f>
        <v>185000</v>
      </c>
      <c r="AC16" s="96"/>
      <c r="AD16" s="95">
        <f>ROUND(V16+Z16,5)</f>
        <v>65029.16</v>
      </c>
      <c r="AE16" s="96"/>
      <c r="AF16" s="95">
        <f>ROUND(X16+AB16,5)</f>
        <v>185000</v>
      </c>
      <c r="AG16" s="96"/>
      <c r="AH16" s="95">
        <f>ROUND(AH12-AH15,5)</f>
        <v>84750</v>
      </c>
      <c r="AI16" s="96"/>
      <c r="AJ16" s="95">
        <f>ROUND(AJ12-AJ15,5)</f>
        <v>80000</v>
      </c>
      <c r="AK16" s="96"/>
      <c r="AL16" s="95">
        <f>AH16</f>
        <v>84750</v>
      </c>
      <c r="AM16" s="96"/>
      <c r="AN16" s="95">
        <f>AJ16</f>
        <v>80000</v>
      </c>
      <c r="AO16" s="96"/>
      <c r="AP16" s="95">
        <f>ROUND(AP12-AP15,5)</f>
        <v>0</v>
      </c>
      <c r="AQ16" s="96"/>
      <c r="AR16" s="95"/>
      <c r="AS16" s="96"/>
      <c r="AT16" s="95">
        <f>ROUND(AT12-AT15,5)</f>
        <v>54129.56</v>
      </c>
      <c r="AU16" s="96"/>
      <c r="AV16" s="95">
        <f>ROUND(AV12-AV15,5)</f>
        <v>35000</v>
      </c>
      <c r="AW16" s="96"/>
      <c r="AX16" s="95">
        <f>ROUND(AL16+AP16+AT16,5)</f>
        <v>138879.56</v>
      </c>
      <c r="AY16" s="96"/>
      <c r="AZ16" s="95">
        <f>ROUND(AN16+AR16+AV16,5)</f>
        <v>115000</v>
      </c>
      <c r="BA16" s="96"/>
      <c r="BB16" s="95">
        <f>ROUND(AD16+AX16,5)</f>
        <v>203908.72</v>
      </c>
      <c r="BC16" s="96"/>
      <c r="BD16" s="95">
        <f>ROUND(AF16+AZ16,5)</f>
        <v>300000</v>
      </c>
      <c r="BE16" s="96"/>
      <c r="BF16" s="95">
        <f>ROUND(BF12-BF15,5)</f>
        <v>53893.25</v>
      </c>
      <c r="BG16" s="96"/>
      <c r="BH16" s="95"/>
      <c r="BI16" s="96"/>
      <c r="BJ16" s="95">
        <f>ROUND(N16+R16+BB16+BF16,5)</f>
        <v>472598.67</v>
      </c>
      <c r="BK16" s="96"/>
      <c r="BL16" s="95">
        <f>ROUND(P16+T16+BD16+BH16,5)</f>
        <v>464050</v>
      </c>
    </row>
    <row r="17" spans="1:64" x14ac:dyDescent="0.25">
      <c r="A17" s="6"/>
      <c r="B17" s="6"/>
      <c r="C17" s="6"/>
      <c r="D17" s="6" t="s">
        <v>39</v>
      </c>
      <c r="E17" s="6"/>
      <c r="F17" s="28"/>
      <c r="G17" s="67"/>
      <c r="H17" s="28"/>
      <c r="I17" s="67"/>
      <c r="J17" s="28"/>
      <c r="K17" s="67"/>
      <c r="L17" s="28"/>
      <c r="M17" s="67"/>
      <c r="N17" s="28"/>
      <c r="O17" s="67"/>
      <c r="P17" s="28"/>
      <c r="Q17" s="67"/>
      <c r="R17" s="28"/>
      <c r="S17" s="67"/>
      <c r="T17" s="28"/>
      <c r="U17" s="67"/>
      <c r="V17" s="28"/>
      <c r="W17" s="67"/>
      <c r="X17" s="28"/>
      <c r="Y17" s="67"/>
      <c r="Z17" s="28"/>
      <c r="AA17" s="67"/>
      <c r="AB17" s="28"/>
      <c r="AC17" s="67"/>
      <c r="AD17" s="28"/>
      <c r="AE17" s="67"/>
      <c r="AF17" s="28"/>
      <c r="AG17" s="67"/>
      <c r="AH17" s="28"/>
      <c r="AI17" s="67"/>
      <c r="AJ17" s="28"/>
      <c r="AK17" s="67"/>
      <c r="AL17" s="28"/>
      <c r="AM17" s="67"/>
      <c r="AN17" s="28"/>
      <c r="AO17" s="67"/>
      <c r="AP17" s="28"/>
      <c r="AQ17" s="67"/>
      <c r="AR17" s="28"/>
      <c r="AS17" s="67"/>
      <c r="AT17" s="28"/>
      <c r="AU17" s="67"/>
      <c r="AV17" s="28"/>
      <c r="AW17" s="67"/>
      <c r="AX17" s="28"/>
      <c r="AY17" s="67"/>
      <c r="AZ17" s="28"/>
      <c r="BA17" s="67"/>
      <c r="BB17" s="28"/>
      <c r="BC17" s="67"/>
      <c r="BD17" s="28"/>
      <c r="BE17" s="67"/>
      <c r="BF17" s="28"/>
      <c r="BG17" s="67"/>
      <c r="BH17" s="28"/>
      <c r="BI17" s="67"/>
      <c r="BJ17" s="28"/>
      <c r="BK17" s="67"/>
      <c r="BL17" s="28"/>
    </row>
    <row r="18" spans="1:64" x14ac:dyDescent="0.25">
      <c r="A18" s="6"/>
      <c r="B18" s="6"/>
      <c r="C18" s="6"/>
      <c r="D18" s="6"/>
      <c r="E18" s="6" t="s">
        <v>84</v>
      </c>
      <c r="F18" s="28">
        <v>0</v>
      </c>
      <c r="G18" s="67"/>
      <c r="H18" s="28"/>
      <c r="I18" s="67"/>
      <c r="J18" s="28">
        <v>0</v>
      </c>
      <c r="K18" s="67"/>
      <c r="L18" s="28"/>
      <c r="M18" s="67"/>
      <c r="N18" s="28">
        <f t="shared" ref="N18:N38" si="7">ROUND(F18+J18,5)</f>
        <v>0</v>
      </c>
      <c r="O18" s="67"/>
      <c r="P18" s="28"/>
      <c r="Q18" s="67"/>
      <c r="R18" s="28">
        <v>0</v>
      </c>
      <c r="S18" s="67"/>
      <c r="T18" s="28"/>
      <c r="U18" s="67"/>
      <c r="V18" s="28">
        <v>0</v>
      </c>
      <c r="W18" s="67"/>
      <c r="X18" s="28"/>
      <c r="Y18" s="67"/>
      <c r="Z18" s="28">
        <v>0</v>
      </c>
      <c r="AA18" s="67"/>
      <c r="AB18" s="28"/>
      <c r="AC18" s="67"/>
      <c r="AD18" s="28">
        <f t="shared" ref="AD18:AD38" si="8">ROUND(V18+Z18,5)</f>
        <v>0</v>
      </c>
      <c r="AE18" s="67"/>
      <c r="AF18" s="28"/>
      <c r="AG18" s="67"/>
      <c r="AH18" s="28">
        <v>0</v>
      </c>
      <c r="AI18" s="67"/>
      <c r="AJ18" s="28"/>
      <c r="AK18" s="67"/>
      <c r="AL18" s="28">
        <f t="shared" ref="AL18:AL38" si="9">AH18</f>
        <v>0</v>
      </c>
      <c r="AM18" s="67"/>
      <c r="AN18" s="28"/>
      <c r="AO18" s="67"/>
      <c r="AP18" s="28">
        <v>0</v>
      </c>
      <c r="AQ18" s="67"/>
      <c r="AR18" s="28"/>
      <c r="AS18" s="67"/>
      <c r="AT18" s="28">
        <v>0</v>
      </c>
      <c r="AU18" s="67"/>
      <c r="AV18" s="28"/>
      <c r="AW18" s="67"/>
      <c r="AX18" s="28">
        <f t="shared" ref="AX18:AX38" si="10">ROUND(AL18+AP18+AT18,5)</f>
        <v>0</v>
      </c>
      <c r="AY18" s="67"/>
      <c r="AZ18" s="28"/>
      <c r="BA18" s="67"/>
      <c r="BB18" s="28">
        <f t="shared" ref="BB18:BB38" si="11">ROUND(AD18+AX18,5)</f>
        <v>0</v>
      </c>
      <c r="BC18" s="67"/>
      <c r="BD18" s="28"/>
      <c r="BE18" s="67"/>
      <c r="BF18" s="28">
        <v>400.41</v>
      </c>
      <c r="BG18" s="67"/>
      <c r="BH18" s="28">
        <v>0</v>
      </c>
      <c r="BI18" s="67"/>
      <c r="BJ18" s="28">
        <f t="shared" ref="BJ18:BJ38" si="12">ROUND(N18+R18+BB18+BF18,5)</f>
        <v>400.41</v>
      </c>
      <c r="BK18" s="67"/>
      <c r="BL18" s="28">
        <f t="shared" ref="BL18:BL38" si="13">ROUND(P18+T18+BD18+BH18,5)</f>
        <v>0</v>
      </c>
    </row>
    <row r="19" spans="1:64" x14ac:dyDescent="0.25">
      <c r="A19" s="6"/>
      <c r="B19" s="6"/>
      <c r="C19" s="6"/>
      <c r="D19" s="6"/>
      <c r="E19" s="6" t="s">
        <v>40</v>
      </c>
      <c r="F19" s="28">
        <v>10855.6</v>
      </c>
      <c r="G19" s="67"/>
      <c r="H19" s="28">
        <v>13172</v>
      </c>
      <c r="I19" s="67"/>
      <c r="J19" s="28">
        <v>19709.45</v>
      </c>
      <c r="K19" s="67"/>
      <c r="L19" s="28">
        <v>27083</v>
      </c>
      <c r="M19" s="67"/>
      <c r="N19" s="28">
        <f t="shared" si="7"/>
        <v>30565.05</v>
      </c>
      <c r="O19" s="67"/>
      <c r="P19" s="28">
        <f t="shared" ref="P19:P33" si="14">ROUND(H19+L19,5)</f>
        <v>40255</v>
      </c>
      <c r="Q19" s="67"/>
      <c r="R19" s="28">
        <v>49749.56</v>
      </c>
      <c r="S19" s="67"/>
      <c r="T19" s="28">
        <v>67841</v>
      </c>
      <c r="U19" s="67"/>
      <c r="V19" s="28">
        <v>0</v>
      </c>
      <c r="W19" s="67"/>
      <c r="X19" s="28"/>
      <c r="Y19" s="67"/>
      <c r="Z19" s="28">
        <v>54320.2</v>
      </c>
      <c r="AA19" s="67"/>
      <c r="AB19" s="28">
        <v>69971</v>
      </c>
      <c r="AC19" s="67"/>
      <c r="AD19" s="28">
        <f t="shared" si="8"/>
        <v>54320.2</v>
      </c>
      <c r="AE19" s="67"/>
      <c r="AF19" s="28">
        <f>ROUND(X19+AB19,5)</f>
        <v>69971</v>
      </c>
      <c r="AG19" s="67"/>
      <c r="AH19" s="28">
        <v>36964.980000000003</v>
      </c>
      <c r="AI19" s="67"/>
      <c r="AJ19" s="28">
        <v>37733</v>
      </c>
      <c r="AK19" s="67"/>
      <c r="AL19" s="28">
        <f t="shared" si="9"/>
        <v>36964.980000000003</v>
      </c>
      <c r="AM19" s="67"/>
      <c r="AN19" s="28">
        <f>AJ19</f>
        <v>37733</v>
      </c>
      <c r="AO19" s="67"/>
      <c r="AP19" s="28">
        <v>0</v>
      </c>
      <c r="AQ19" s="67"/>
      <c r="AR19" s="28">
        <v>0</v>
      </c>
      <c r="AS19" s="67"/>
      <c r="AT19" s="28">
        <v>4799.01</v>
      </c>
      <c r="AU19" s="67"/>
      <c r="AV19" s="28">
        <v>7220</v>
      </c>
      <c r="AW19" s="67"/>
      <c r="AX19" s="28">
        <f t="shared" si="10"/>
        <v>41763.99</v>
      </c>
      <c r="AY19" s="67"/>
      <c r="AZ19" s="28">
        <f>ROUND(AN19+AR19+AV19,5)</f>
        <v>44953</v>
      </c>
      <c r="BA19" s="67"/>
      <c r="BB19" s="28">
        <f t="shared" si="11"/>
        <v>96084.19</v>
      </c>
      <c r="BC19" s="67"/>
      <c r="BD19" s="28">
        <f>ROUND(AF19+AZ19,5)</f>
        <v>114924</v>
      </c>
      <c r="BE19" s="67"/>
      <c r="BF19" s="28">
        <v>0</v>
      </c>
      <c r="BG19" s="67"/>
      <c r="BH19" s="28">
        <v>0</v>
      </c>
      <c r="BI19" s="67"/>
      <c r="BJ19" s="28">
        <f t="shared" si="12"/>
        <v>176398.8</v>
      </c>
      <c r="BK19" s="67"/>
      <c r="BL19" s="28">
        <f t="shared" si="13"/>
        <v>223020</v>
      </c>
    </row>
    <row r="20" spans="1:64" x14ac:dyDescent="0.25">
      <c r="A20" s="6"/>
      <c r="B20" s="6"/>
      <c r="C20" s="6"/>
      <c r="D20" s="6"/>
      <c r="E20" s="6" t="s">
        <v>91</v>
      </c>
      <c r="F20" s="28">
        <v>0</v>
      </c>
      <c r="G20" s="67"/>
      <c r="H20" s="28"/>
      <c r="I20" s="67"/>
      <c r="J20" s="28">
        <v>0</v>
      </c>
      <c r="K20" s="67"/>
      <c r="L20" s="28">
        <v>0</v>
      </c>
      <c r="M20" s="67"/>
      <c r="N20" s="28">
        <f t="shared" si="7"/>
        <v>0</v>
      </c>
      <c r="O20" s="67"/>
      <c r="P20" s="28">
        <f t="shared" si="14"/>
        <v>0</v>
      </c>
      <c r="Q20" s="67"/>
      <c r="R20" s="28">
        <v>0</v>
      </c>
      <c r="S20" s="67"/>
      <c r="T20" s="28"/>
      <c r="U20" s="67"/>
      <c r="V20" s="28">
        <v>0</v>
      </c>
      <c r="W20" s="67"/>
      <c r="X20" s="28"/>
      <c r="Y20" s="67"/>
      <c r="Z20" s="28">
        <v>0</v>
      </c>
      <c r="AA20" s="67"/>
      <c r="AB20" s="28"/>
      <c r="AC20" s="67"/>
      <c r="AD20" s="28">
        <f t="shared" si="8"/>
        <v>0</v>
      </c>
      <c r="AE20" s="67"/>
      <c r="AF20" s="28"/>
      <c r="AG20" s="67"/>
      <c r="AH20" s="28">
        <v>0</v>
      </c>
      <c r="AI20" s="67"/>
      <c r="AJ20" s="28"/>
      <c r="AK20" s="67"/>
      <c r="AL20" s="28">
        <f t="shared" si="9"/>
        <v>0</v>
      </c>
      <c r="AM20" s="67"/>
      <c r="AN20" s="28"/>
      <c r="AO20" s="67"/>
      <c r="AP20" s="28">
        <v>0</v>
      </c>
      <c r="AQ20" s="67"/>
      <c r="AR20" s="28"/>
      <c r="AS20" s="67"/>
      <c r="AT20" s="28">
        <v>0</v>
      </c>
      <c r="AU20" s="67"/>
      <c r="AV20" s="28"/>
      <c r="AW20" s="67"/>
      <c r="AX20" s="28">
        <f t="shared" si="10"/>
        <v>0</v>
      </c>
      <c r="AY20" s="67"/>
      <c r="AZ20" s="28"/>
      <c r="BA20" s="67"/>
      <c r="BB20" s="28">
        <f t="shared" si="11"/>
        <v>0</v>
      </c>
      <c r="BC20" s="67"/>
      <c r="BD20" s="28"/>
      <c r="BE20" s="67"/>
      <c r="BF20" s="28">
        <v>0</v>
      </c>
      <c r="BG20" s="67"/>
      <c r="BH20" s="28"/>
      <c r="BI20" s="67"/>
      <c r="BJ20" s="28">
        <f t="shared" si="12"/>
        <v>0</v>
      </c>
      <c r="BK20" s="67"/>
      <c r="BL20" s="28">
        <f t="shared" si="13"/>
        <v>0</v>
      </c>
    </row>
    <row r="21" spans="1:64" x14ac:dyDescent="0.25">
      <c r="A21" s="6"/>
      <c r="B21" s="6"/>
      <c r="C21" s="6"/>
      <c r="D21" s="6"/>
      <c r="E21" s="6" t="s">
        <v>41</v>
      </c>
      <c r="F21" s="28">
        <v>0</v>
      </c>
      <c r="G21" s="67"/>
      <c r="H21" s="28"/>
      <c r="I21" s="67"/>
      <c r="J21" s="28">
        <v>0</v>
      </c>
      <c r="K21" s="67"/>
      <c r="L21" s="28">
        <v>1800</v>
      </c>
      <c r="M21" s="67"/>
      <c r="N21" s="28">
        <f t="shared" si="7"/>
        <v>0</v>
      </c>
      <c r="O21" s="67"/>
      <c r="P21" s="28">
        <f t="shared" si="14"/>
        <v>1800</v>
      </c>
      <c r="Q21" s="67"/>
      <c r="R21" s="28">
        <v>0</v>
      </c>
      <c r="S21" s="67"/>
      <c r="T21" s="28"/>
      <c r="U21" s="67"/>
      <c r="V21" s="28">
        <v>0</v>
      </c>
      <c r="W21" s="67"/>
      <c r="X21" s="28"/>
      <c r="Y21" s="67"/>
      <c r="Z21" s="28">
        <v>0</v>
      </c>
      <c r="AA21" s="67"/>
      <c r="AB21" s="28"/>
      <c r="AC21" s="67"/>
      <c r="AD21" s="28">
        <f t="shared" si="8"/>
        <v>0</v>
      </c>
      <c r="AE21" s="67"/>
      <c r="AF21" s="28"/>
      <c r="AG21" s="67"/>
      <c r="AH21" s="28">
        <v>0</v>
      </c>
      <c r="AI21" s="67"/>
      <c r="AJ21" s="28"/>
      <c r="AK21" s="67"/>
      <c r="AL21" s="28">
        <f t="shared" si="9"/>
        <v>0</v>
      </c>
      <c r="AM21" s="67"/>
      <c r="AN21" s="28"/>
      <c r="AO21" s="67"/>
      <c r="AP21" s="28">
        <v>0</v>
      </c>
      <c r="AQ21" s="67"/>
      <c r="AR21" s="28"/>
      <c r="AS21" s="67"/>
      <c r="AT21" s="28">
        <v>0</v>
      </c>
      <c r="AU21" s="67"/>
      <c r="AV21" s="28"/>
      <c r="AW21" s="67"/>
      <c r="AX21" s="28">
        <f t="shared" si="10"/>
        <v>0</v>
      </c>
      <c r="AY21" s="67"/>
      <c r="AZ21" s="28"/>
      <c r="BA21" s="67"/>
      <c r="BB21" s="28">
        <f t="shared" si="11"/>
        <v>0</v>
      </c>
      <c r="BC21" s="67"/>
      <c r="BD21" s="28"/>
      <c r="BE21" s="67"/>
      <c r="BF21" s="28">
        <v>0</v>
      </c>
      <c r="BG21" s="67"/>
      <c r="BH21" s="28"/>
      <c r="BI21" s="67"/>
      <c r="BJ21" s="28">
        <f t="shared" si="12"/>
        <v>0</v>
      </c>
      <c r="BK21" s="67"/>
      <c r="BL21" s="28">
        <f t="shared" si="13"/>
        <v>1800</v>
      </c>
    </row>
    <row r="22" spans="1:64" x14ac:dyDescent="0.25">
      <c r="A22" s="6"/>
      <c r="B22" s="6"/>
      <c r="C22" s="6"/>
      <c r="D22" s="6"/>
      <c r="E22" s="6" t="s">
        <v>42</v>
      </c>
      <c r="F22" s="28">
        <v>0</v>
      </c>
      <c r="G22" s="67"/>
      <c r="H22" s="28"/>
      <c r="I22" s="67"/>
      <c r="J22" s="28">
        <v>1494.08</v>
      </c>
      <c r="K22" s="67"/>
      <c r="L22" s="28">
        <v>1500</v>
      </c>
      <c r="M22" s="67"/>
      <c r="N22" s="28">
        <f t="shared" si="7"/>
        <v>1494.08</v>
      </c>
      <c r="O22" s="67"/>
      <c r="P22" s="28">
        <f t="shared" si="14"/>
        <v>1500</v>
      </c>
      <c r="Q22" s="67"/>
      <c r="R22" s="28">
        <v>43.87</v>
      </c>
      <c r="S22" s="67"/>
      <c r="T22" s="28">
        <v>1500</v>
      </c>
      <c r="U22" s="67"/>
      <c r="V22" s="28">
        <v>0</v>
      </c>
      <c r="W22" s="67"/>
      <c r="X22" s="28"/>
      <c r="Y22" s="67"/>
      <c r="Z22" s="28">
        <v>0</v>
      </c>
      <c r="AA22" s="67"/>
      <c r="AB22" s="28"/>
      <c r="AC22" s="67"/>
      <c r="AD22" s="28">
        <f t="shared" si="8"/>
        <v>0</v>
      </c>
      <c r="AE22" s="67"/>
      <c r="AF22" s="28"/>
      <c r="AG22" s="67"/>
      <c r="AH22" s="28">
        <v>610.16</v>
      </c>
      <c r="AI22" s="67"/>
      <c r="AJ22" s="28">
        <v>500</v>
      </c>
      <c r="AK22" s="67"/>
      <c r="AL22" s="28">
        <f t="shared" si="9"/>
        <v>610.16</v>
      </c>
      <c r="AM22" s="67"/>
      <c r="AN22" s="28">
        <f>AJ22</f>
        <v>500</v>
      </c>
      <c r="AO22" s="67"/>
      <c r="AP22" s="28">
        <v>0</v>
      </c>
      <c r="AQ22" s="67"/>
      <c r="AR22" s="28"/>
      <c r="AS22" s="67"/>
      <c r="AT22" s="28">
        <v>193.07</v>
      </c>
      <c r="AU22" s="67"/>
      <c r="AV22" s="28">
        <v>0</v>
      </c>
      <c r="AW22" s="67"/>
      <c r="AX22" s="28">
        <f t="shared" si="10"/>
        <v>803.23</v>
      </c>
      <c r="AY22" s="67"/>
      <c r="AZ22" s="28">
        <f t="shared" ref="AZ22:AZ33" si="15">ROUND(AN22+AR22+AV22,5)</f>
        <v>500</v>
      </c>
      <c r="BA22" s="67"/>
      <c r="BB22" s="28">
        <f t="shared" si="11"/>
        <v>803.23</v>
      </c>
      <c r="BC22" s="67"/>
      <c r="BD22" s="28">
        <f t="shared" ref="BD22:BD33" si="16">ROUND(AF22+AZ22,5)</f>
        <v>500</v>
      </c>
      <c r="BE22" s="67"/>
      <c r="BF22" s="28">
        <v>0</v>
      </c>
      <c r="BG22" s="67"/>
      <c r="BH22" s="28"/>
      <c r="BI22" s="67"/>
      <c r="BJ22" s="28">
        <f t="shared" si="12"/>
        <v>2341.1799999999998</v>
      </c>
      <c r="BK22" s="67"/>
      <c r="BL22" s="28">
        <f t="shared" si="13"/>
        <v>3500</v>
      </c>
    </row>
    <row r="23" spans="1:64" x14ac:dyDescent="0.25">
      <c r="A23" s="6"/>
      <c r="B23" s="6"/>
      <c r="C23" s="6"/>
      <c r="D23" s="6"/>
      <c r="E23" s="6" t="s">
        <v>43</v>
      </c>
      <c r="F23" s="28">
        <v>0</v>
      </c>
      <c r="G23" s="67"/>
      <c r="H23" s="28">
        <v>0</v>
      </c>
      <c r="I23" s="67"/>
      <c r="J23" s="28">
        <v>0</v>
      </c>
      <c r="K23" s="67"/>
      <c r="L23" s="28">
        <v>0</v>
      </c>
      <c r="M23" s="67"/>
      <c r="N23" s="28">
        <f t="shared" si="7"/>
        <v>0</v>
      </c>
      <c r="O23" s="67"/>
      <c r="P23" s="28">
        <f t="shared" si="14"/>
        <v>0</v>
      </c>
      <c r="Q23" s="67"/>
      <c r="R23" s="28">
        <v>0</v>
      </c>
      <c r="S23" s="67"/>
      <c r="T23" s="28">
        <v>1000</v>
      </c>
      <c r="U23" s="67"/>
      <c r="V23" s="28">
        <v>0</v>
      </c>
      <c r="W23" s="67"/>
      <c r="X23" s="28"/>
      <c r="Y23" s="67"/>
      <c r="Z23" s="28">
        <v>0</v>
      </c>
      <c r="AA23" s="67"/>
      <c r="AB23" s="28">
        <v>0</v>
      </c>
      <c r="AC23" s="67"/>
      <c r="AD23" s="28">
        <f t="shared" si="8"/>
        <v>0</v>
      </c>
      <c r="AE23" s="67"/>
      <c r="AF23" s="28">
        <f t="shared" ref="AF23:AF33" si="17">ROUND(X23+AB23,5)</f>
        <v>0</v>
      </c>
      <c r="AG23" s="67"/>
      <c r="AH23" s="28">
        <v>0</v>
      </c>
      <c r="AI23" s="67"/>
      <c r="AJ23" s="28"/>
      <c r="AK23" s="67"/>
      <c r="AL23" s="28">
        <f t="shared" si="9"/>
        <v>0</v>
      </c>
      <c r="AM23" s="67"/>
      <c r="AN23" s="28"/>
      <c r="AO23" s="67"/>
      <c r="AP23" s="28">
        <v>0</v>
      </c>
      <c r="AQ23" s="67"/>
      <c r="AR23" s="28">
        <v>0</v>
      </c>
      <c r="AS23" s="67"/>
      <c r="AT23" s="28">
        <v>0</v>
      </c>
      <c r="AU23" s="67"/>
      <c r="AV23" s="28">
        <v>0</v>
      </c>
      <c r="AW23" s="67"/>
      <c r="AX23" s="28">
        <f t="shared" si="10"/>
        <v>0</v>
      </c>
      <c r="AY23" s="67"/>
      <c r="AZ23" s="28">
        <f t="shared" si="15"/>
        <v>0</v>
      </c>
      <c r="BA23" s="67"/>
      <c r="BB23" s="28">
        <f t="shared" si="11"/>
        <v>0</v>
      </c>
      <c r="BC23" s="67"/>
      <c r="BD23" s="28">
        <f t="shared" si="16"/>
        <v>0</v>
      </c>
      <c r="BE23" s="67"/>
      <c r="BF23" s="28">
        <v>0</v>
      </c>
      <c r="BG23" s="67"/>
      <c r="BH23" s="28"/>
      <c r="BI23" s="67"/>
      <c r="BJ23" s="28">
        <f t="shared" si="12"/>
        <v>0</v>
      </c>
      <c r="BK23" s="67"/>
      <c r="BL23" s="28">
        <f t="shared" si="13"/>
        <v>1000</v>
      </c>
    </row>
    <row r="24" spans="1:64" x14ac:dyDescent="0.25">
      <c r="A24" s="6"/>
      <c r="B24" s="6"/>
      <c r="C24" s="6"/>
      <c r="D24" s="6"/>
      <c r="E24" s="6" t="s">
        <v>44</v>
      </c>
      <c r="F24" s="28">
        <v>39.79</v>
      </c>
      <c r="G24" s="67"/>
      <c r="H24" s="28">
        <v>75</v>
      </c>
      <c r="I24" s="67"/>
      <c r="J24" s="28">
        <v>39.79</v>
      </c>
      <c r="K24" s="67"/>
      <c r="L24" s="28">
        <v>196</v>
      </c>
      <c r="M24" s="67"/>
      <c r="N24" s="28">
        <f t="shared" si="7"/>
        <v>79.58</v>
      </c>
      <c r="O24" s="67"/>
      <c r="P24" s="28">
        <f t="shared" si="14"/>
        <v>271</v>
      </c>
      <c r="Q24" s="67"/>
      <c r="R24" s="28">
        <v>318.35000000000002</v>
      </c>
      <c r="S24" s="67"/>
      <c r="T24" s="28">
        <v>408</v>
      </c>
      <c r="U24" s="67"/>
      <c r="V24" s="28">
        <v>0</v>
      </c>
      <c r="W24" s="67"/>
      <c r="X24" s="28"/>
      <c r="Y24" s="67"/>
      <c r="Z24" s="28">
        <v>358.14</v>
      </c>
      <c r="AA24" s="67"/>
      <c r="AB24" s="28">
        <v>1362</v>
      </c>
      <c r="AC24" s="67"/>
      <c r="AD24" s="28">
        <f t="shared" si="8"/>
        <v>358.14</v>
      </c>
      <c r="AE24" s="67"/>
      <c r="AF24" s="28">
        <f t="shared" si="17"/>
        <v>1362</v>
      </c>
      <c r="AG24" s="67"/>
      <c r="AH24" s="28">
        <v>39.799999999999997</v>
      </c>
      <c r="AI24" s="67"/>
      <c r="AJ24" s="28">
        <v>287</v>
      </c>
      <c r="AK24" s="67"/>
      <c r="AL24" s="28">
        <f t="shared" si="9"/>
        <v>39.799999999999997</v>
      </c>
      <c r="AM24" s="67"/>
      <c r="AN24" s="28">
        <f t="shared" ref="AN24:AN33" si="18">AJ24</f>
        <v>287</v>
      </c>
      <c r="AO24" s="67"/>
      <c r="AP24" s="28">
        <v>0</v>
      </c>
      <c r="AQ24" s="67"/>
      <c r="AR24" s="28">
        <v>0</v>
      </c>
      <c r="AS24" s="67"/>
      <c r="AT24" s="28">
        <v>0</v>
      </c>
      <c r="AU24" s="67"/>
      <c r="AV24" s="28">
        <v>60</v>
      </c>
      <c r="AW24" s="67"/>
      <c r="AX24" s="28">
        <f t="shared" si="10"/>
        <v>39.799999999999997</v>
      </c>
      <c r="AY24" s="67"/>
      <c r="AZ24" s="28">
        <f t="shared" si="15"/>
        <v>347</v>
      </c>
      <c r="BA24" s="67"/>
      <c r="BB24" s="28">
        <f t="shared" si="11"/>
        <v>397.94</v>
      </c>
      <c r="BC24" s="67"/>
      <c r="BD24" s="28">
        <f t="shared" si="16"/>
        <v>1709</v>
      </c>
      <c r="BE24" s="67"/>
      <c r="BF24" s="28">
        <v>0</v>
      </c>
      <c r="BG24" s="67"/>
      <c r="BH24" s="28"/>
      <c r="BI24" s="67"/>
      <c r="BJ24" s="28">
        <f t="shared" si="12"/>
        <v>795.87</v>
      </c>
      <c r="BK24" s="67"/>
      <c r="BL24" s="28">
        <f t="shared" si="13"/>
        <v>2388</v>
      </c>
    </row>
    <row r="25" spans="1:64" x14ac:dyDescent="0.25">
      <c r="A25" s="6"/>
      <c r="B25" s="6"/>
      <c r="C25" s="6"/>
      <c r="D25" s="6"/>
      <c r="E25" s="6" t="s">
        <v>45</v>
      </c>
      <c r="F25" s="28">
        <v>99.77</v>
      </c>
      <c r="G25" s="67"/>
      <c r="H25" s="28">
        <v>127</v>
      </c>
      <c r="I25" s="67"/>
      <c r="J25" s="28">
        <v>370.06</v>
      </c>
      <c r="K25" s="67"/>
      <c r="L25" s="28">
        <v>331</v>
      </c>
      <c r="M25" s="67"/>
      <c r="N25" s="28">
        <f t="shared" si="7"/>
        <v>469.83</v>
      </c>
      <c r="O25" s="67"/>
      <c r="P25" s="28">
        <f t="shared" si="14"/>
        <v>458</v>
      </c>
      <c r="Q25" s="67"/>
      <c r="R25" s="28">
        <v>493.75</v>
      </c>
      <c r="S25" s="67"/>
      <c r="T25" s="28">
        <v>808</v>
      </c>
      <c r="U25" s="67"/>
      <c r="V25" s="28">
        <v>0</v>
      </c>
      <c r="W25" s="67"/>
      <c r="X25" s="28"/>
      <c r="Y25" s="67"/>
      <c r="Z25" s="28">
        <v>439.73</v>
      </c>
      <c r="AA25" s="67"/>
      <c r="AB25" s="28">
        <v>1091</v>
      </c>
      <c r="AC25" s="67"/>
      <c r="AD25" s="28">
        <f t="shared" si="8"/>
        <v>439.73</v>
      </c>
      <c r="AE25" s="67"/>
      <c r="AF25" s="28">
        <f t="shared" si="17"/>
        <v>1091</v>
      </c>
      <c r="AG25" s="67"/>
      <c r="AH25" s="28">
        <v>433.15</v>
      </c>
      <c r="AI25" s="67"/>
      <c r="AJ25" s="28">
        <v>484</v>
      </c>
      <c r="AK25" s="67"/>
      <c r="AL25" s="28">
        <f t="shared" si="9"/>
        <v>433.15</v>
      </c>
      <c r="AM25" s="67"/>
      <c r="AN25" s="28">
        <f t="shared" si="18"/>
        <v>484</v>
      </c>
      <c r="AO25" s="67"/>
      <c r="AP25" s="28">
        <v>0</v>
      </c>
      <c r="AQ25" s="67"/>
      <c r="AR25" s="28">
        <v>0</v>
      </c>
      <c r="AS25" s="67"/>
      <c r="AT25" s="28">
        <v>61.19</v>
      </c>
      <c r="AU25" s="67"/>
      <c r="AV25" s="28">
        <v>102</v>
      </c>
      <c r="AW25" s="67"/>
      <c r="AX25" s="28">
        <f t="shared" si="10"/>
        <v>494.34</v>
      </c>
      <c r="AY25" s="67"/>
      <c r="AZ25" s="28">
        <f t="shared" si="15"/>
        <v>586</v>
      </c>
      <c r="BA25" s="67"/>
      <c r="BB25" s="28">
        <f t="shared" si="11"/>
        <v>934.07</v>
      </c>
      <c r="BC25" s="67"/>
      <c r="BD25" s="28">
        <f t="shared" si="16"/>
        <v>1677</v>
      </c>
      <c r="BE25" s="67"/>
      <c r="BF25" s="28">
        <v>0</v>
      </c>
      <c r="BG25" s="67"/>
      <c r="BH25" s="28">
        <v>0</v>
      </c>
      <c r="BI25" s="67"/>
      <c r="BJ25" s="28">
        <f t="shared" si="12"/>
        <v>1897.65</v>
      </c>
      <c r="BK25" s="67"/>
      <c r="BL25" s="28">
        <f t="shared" si="13"/>
        <v>2943</v>
      </c>
    </row>
    <row r="26" spans="1:64" x14ac:dyDescent="0.25">
      <c r="A26" s="6"/>
      <c r="B26" s="6"/>
      <c r="C26" s="6"/>
      <c r="D26" s="6"/>
      <c r="E26" s="6" t="s">
        <v>46</v>
      </c>
      <c r="F26" s="28">
        <v>20.09</v>
      </c>
      <c r="G26" s="67"/>
      <c r="H26" s="28">
        <v>17</v>
      </c>
      <c r="I26" s="67"/>
      <c r="J26" s="28">
        <v>50.73</v>
      </c>
      <c r="K26" s="67"/>
      <c r="L26" s="28">
        <v>44</v>
      </c>
      <c r="M26" s="67"/>
      <c r="N26" s="28">
        <f t="shared" si="7"/>
        <v>70.819999999999993</v>
      </c>
      <c r="O26" s="67"/>
      <c r="P26" s="28">
        <f t="shared" si="14"/>
        <v>61</v>
      </c>
      <c r="Q26" s="67"/>
      <c r="R26" s="28">
        <v>2072.16</v>
      </c>
      <c r="S26" s="67"/>
      <c r="T26" s="28">
        <v>6032</v>
      </c>
      <c r="U26" s="67"/>
      <c r="V26" s="28">
        <v>0</v>
      </c>
      <c r="W26" s="67"/>
      <c r="X26" s="28"/>
      <c r="Y26" s="67"/>
      <c r="Z26" s="28">
        <v>86.45</v>
      </c>
      <c r="AA26" s="67"/>
      <c r="AB26" s="28">
        <v>82</v>
      </c>
      <c r="AC26" s="67"/>
      <c r="AD26" s="28">
        <f t="shared" si="8"/>
        <v>86.45</v>
      </c>
      <c r="AE26" s="67"/>
      <c r="AF26" s="28">
        <f t="shared" si="17"/>
        <v>82</v>
      </c>
      <c r="AG26" s="67"/>
      <c r="AH26" s="28">
        <v>9493.6200000000008</v>
      </c>
      <c r="AI26" s="67"/>
      <c r="AJ26" s="28">
        <v>10365</v>
      </c>
      <c r="AK26" s="67"/>
      <c r="AL26" s="28">
        <f t="shared" si="9"/>
        <v>9493.6200000000008</v>
      </c>
      <c r="AM26" s="67"/>
      <c r="AN26" s="28">
        <f t="shared" si="18"/>
        <v>10365</v>
      </c>
      <c r="AO26" s="67"/>
      <c r="AP26" s="28">
        <v>0</v>
      </c>
      <c r="AQ26" s="67"/>
      <c r="AR26" s="28">
        <v>0</v>
      </c>
      <c r="AS26" s="67"/>
      <c r="AT26" s="28">
        <v>1097.82</v>
      </c>
      <c r="AU26" s="67"/>
      <c r="AV26" s="28">
        <v>14</v>
      </c>
      <c r="AW26" s="67"/>
      <c r="AX26" s="28">
        <f t="shared" si="10"/>
        <v>10591.44</v>
      </c>
      <c r="AY26" s="67"/>
      <c r="AZ26" s="28">
        <f t="shared" si="15"/>
        <v>10379</v>
      </c>
      <c r="BA26" s="67"/>
      <c r="BB26" s="28">
        <f t="shared" si="11"/>
        <v>10677.89</v>
      </c>
      <c r="BC26" s="67"/>
      <c r="BD26" s="28">
        <f t="shared" si="16"/>
        <v>10461</v>
      </c>
      <c r="BE26" s="67"/>
      <c r="BF26" s="28">
        <v>0</v>
      </c>
      <c r="BG26" s="67"/>
      <c r="BH26" s="28"/>
      <c r="BI26" s="67"/>
      <c r="BJ26" s="28">
        <f t="shared" si="12"/>
        <v>12820.87</v>
      </c>
      <c r="BK26" s="67"/>
      <c r="BL26" s="28">
        <f t="shared" si="13"/>
        <v>16554</v>
      </c>
    </row>
    <row r="27" spans="1:64" x14ac:dyDescent="0.25">
      <c r="A27" s="6"/>
      <c r="B27" s="6"/>
      <c r="C27" s="6"/>
      <c r="D27" s="6"/>
      <c r="E27" s="6" t="s">
        <v>47</v>
      </c>
      <c r="F27" s="28">
        <v>490.59</v>
      </c>
      <c r="G27" s="67"/>
      <c r="H27" s="28">
        <v>669</v>
      </c>
      <c r="I27" s="67"/>
      <c r="J27" s="28">
        <v>2125.0100000000002</v>
      </c>
      <c r="K27" s="67"/>
      <c r="L27" s="28">
        <v>2570</v>
      </c>
      <c r="M27" s="67"/>
      <c r="N27" s="28">
        <f t="shared" si="7"/>
        <v>2615.6</v>
      </c>
      <c r="O27" s="67"/>
      <c r="P27" s="28">
        <f t="shared" si="14"/>
        <v>3239</v>
      </c>
      <c r="Q27" s="67"/>
      <c r="R27" s="28">
        <v>2218.23</v>
      </c>
      <c r="S27" s="67"/>
      <c r="T27" s="28">
        <v>3053</v>
      </c>
      <c r="U27" s="67"/>
      <c r="V27" s="28">
        <v>0</v>
      </c>
      <c r="W27" s="67"/>
      <c r="X27" s="28"/>
      <c r="Y27" s="67"/>
      <c r="Z27" s="28">
        <v>1862.61</v>
      </c>
      <c r="AA27" s="67"/>
      <c r="AB27" s="28">
        <v>2647</v>
      </c>
      <c r="AC27" s="67"/>
      <c r="AD27" s="28">
        <f t="shared" si="8"/>
        <v>1862.61</v>
      </c>
      <c r="AE27" s="67"/>
      <c r="AF27" s="28">
        <f t="shared" si="17"/>
        <v>2647</v>
      </c>
      <c r="AG27" s="67"/>
      <c r="AH27" s="28">
        <v>1869.37</v>
      </c>
      <c r="AI27" s="67"/>
      <c r="AJ27" s="28">
        <v>1901</v>
      </c>
      <c r="AK27" s="67"/>
      <c r="AL27" s="28">
        <f t="shared" si="9"/>
        <v>1869.37</v>
      </c>
      <c r="AM27" s="67"/>
      <c r="AN27" s="28">
        <f t="shared" si="18"/>
        <v>1901</v>
      </c>
      <c r="AO27" s="67"/>
      <c r="AP27" s="28">
        <v>0</v>
      </c>
      <c r="AQ27" s="67"/>
      <c r="AR27" s="28">
        <v>0</v>
      </c>
      <c r="AS27" s="67"/>
      <c r="AT27" s="28">
        <v>307.2</v>
      </c>
      <c r="AU27" s="67"/>
      <c r="AV27" s="28">
        <v>432</v>
      </c>
      <c r="AW27" s="67"/>
      <c r="AX27" s="28">
        <f t="shared" si="10"/>
        <v>2176.5700000000002</v>
      </c>
      <c r="AY27" s="67"/>
      <c r="AZ27" s="28">
        <f t="shared" si="15"/>
        <v>2333</v>
      </c>
      <c r="BA27" s="67"/>
      <c r="BB27" s="28">
        <f t="shared" si="11"/>
        <v>4039.18</v>
      </c>
      <c r="BC27" s="67"/>
      <c r="BD27" s="28">
        <f t="shared" si="16"/>
        <v>4980</v>
      </c>
      <c r="BE27" s="67"/>
      <c r="BF27" s="28">
        <v>0</v>
      </c>
      <c r="BG27" s="67"/>
      <c r="BH27" s="28">
        <v>0</v>
      </c>
      <c r="BI27" s="67"/>
      <c r="BJ27" s="28">
        <f t="shared" si="12"/>
        <v>8873.01</v>
      </c>
      <c r="BK27" s="67"/>
      <c r="BL27" s="28">
        <f t="shared" si="13"/>
        <v>11272</v>
      </c>
    </row>
    <row r="28" spans="1:64" x14ac:dyDescent="0.25">
      <c r="A28" s="6"/>
      <c r="B28" s="6"/>
      <c r="C28" s="6"/>
      <c r="D28" s="6"/>
      <c r="E28" s="6" t="s">
        <v>48</v>
      </c>
      <c r="F28" s="28">
        <v>86.54</v>
      </c>
      <c r="G28" s="67"/>
      <c r="H28" s="28">
        <v>104</v>
      </c>
      <c r="I28" s="67"/>
      <c r="J28" s="28">
        <v>188.39</v>
      </c>
      <c r="K28" s="67"/>
      <c r="L28" s="28">
        <v>271</v>
      </c>
      <c r="M28" s="67"/>
      <c r="N28" s="28">
        <f t="shared" si="7"/>
        <v>274.93</v>
      </c>
      <c r="O28" s="67"/>
      <c r="P28" s="28">
        <f t="shared" si="14"/>
        <v>375</v>
      </c>
      <c r="Q28" s="67"/>
      <c r="R28" s="28">
        <v>410.75</v>
      </c>
      <c r="S28" s="67"/>
      <c r="T28" s="28">
        <v>562</v>
      </c>
      <c r="U28" s="67"/>
      <c r="V28" s="28">
        <v>0</v>
      </c>
      <c r="W28" s="67"/>
      <c r="X28" s="28"/>
      <c r="Y28" s="67"/>
      <c r="Z28" s="28">
        <v>373.78</v>
      </c>
      <c r="AA28" s="67"/>
      <c r="AB28" s="28">
        <v>500</v>
      </c>
      <c r="AC28" s="67"/>
      <c r="AD28" s="28">
        <f t="shared" si="8"/>
        <v>373.78</v>
      </c>
      <c r="AE28" s="67"/>
      <c r="AF28" s="28">
        <f t="shared" si="17"/>
        <v>500</v>
      </c>
      <c r="AG28" s="67"/>
      <c r="AH28" s="28">
        <v>378.56</v>
      </c>
      <c r="AI28" s="67"/>
      <c r="AJ28" s="28">
        <v>396</v>
      </c>
      <c r="AK28" s="67"/>
      <c r="AL28" s="28">
        <f t="shared" si="9"/>
        <v>378.56</v>
      </c>
      <c r="AM28" s="67"/>
      <c r="AN28" s="28">
        <f t="shared" si="18"/>
        <v>396</v>
      </c>
      <c r="AO28" s="67"/>
      <c r="AP28" s="28">
        <v>0</v>
      </c>
      <c r="AQ28" s="67"/>
      <c r="AR28" s="28">
        <v>0</v>
      </c>
      <c r="AS28" s="67"/>
      <c r="AT28" s="28">
        <v>50.96</v>
      </c>
      <c r="AU28" s="67"/>
      <c r="AV28" s="28">
        <v>83</v>
      </c>
      <c r="AW28" s="67"/>
      <c r="AX28" s="28">
        <f t="shared" si="10"/>
        <v>429.52</v>
      </c>
      <c r="AY28" s="67"/>
      <c r="AZ28" s="28">
        <f t="shared" si="15"/>
        <v>479</v>
      </c>
      <c r="BA28" s="67"/>
      <c r="BB28" s="28">
        <f t="shared" si="11"/>
        <v>803.3</v>
      </c>
      <c r="BC28" s="67"/>
      <c r="BD28" s="28">
        <f t="shared" si="16"/>
        <v>979</v>
      </c>
      <c r="BE28" s="67"/>
      <c r="BF28" s="28">
        <v>0</v>
      </c>
      <c r="BG28" s="67"/>
      <c r="BH28" s="28"/>
      <c r="BI28" s="67"/>
      <c r="BJ28" s="28">
        <f t="shared" si="12"/>
        <v>1488.98</v>
      </c>
      <c r="BK28" s="67"/>
      <c r="BL28" s="28">
        <f t="shared" si="13"/>
        <v>1916</v>
      </c>
    </row>
    <row r="29" spans="1:64" x14ac:dyDescent="0.25">
      <c r="A29" s="6"/>
      <c r="B29" s="6"/>
      <c r="C29" s="6"/>
      <c r="D29" s="6"/>
      <c r="E29" s="6" t="s">
        <v>49</v>
      </c>
      <c r="F29" s="28">
        <v>17.03</v>
      </c>
      <c r="G29" s="67"/>
      <c r="H29" s="28">
        <v>30</v>
      </c>
      <c r="I29" s="67"/>
      <c r="J29" s="28">
        <v>36.81</v>
      </c>
      <c r="K29" s="67"/>
      <c r="L29" s="28">
        <v>78</v>
      </c>
      <c r="M29" s="67"/>
      <c r="N29" s="28">
        <f t="shared" si="7"/>
        <v>53.84</v>
      </c>
      <c r="O29" s="67"/>
      <c r="P29" s="28">
        <f t="shared" si="14"/>
        <v>108</v>
      </c>
      <c r="Q29" s="67"/>
      <c r="R29" s="28">
        <v>5467.93</v>
      </c>
      <c r="S29" s="67"/>
      <c r="T29" s="28">
        <v>3763</v>
      </c>
      <c r="U29" s="67"/>
      <c r="V29" s="28">
        <v>0</v>
      </c>
      <c r="W29" s="67"/>
      <c r="X29" s="28"/>
      <c r="Y29" s="67"/>
      <c r="Z29" s="28">
        <v>73.31</v>
      </c>
      <c r="AA29" s="67"/>
      <c r="AB29" s="28">
        <v>145</v>
      </c>
      <c r="AC29" s="67"/>
      <c r="AD29" s="28">
        <f t="shared" si="8"/>
        <v>73.31</v>
      </c>
      <c r="AE29" s="67"/>
      <c r="AF29" s="28">
        <f t="shared" si="17"/>
        <v>145</v>
      </c>
      <c r="AG29" s="67"/>
      <c r="AH29" s="28">
        <v>22204.45</v>
      </c>
      <c r="AI29" s="67"/>
      <c r="AJ29" s="28">
        <v>19415</v>
      </c>
      <c r="AK29" s="67"/>
      <c r="AL29" s="28">
        <f t="shared" si="9"/>
        <v>22204.45</v>
      </c>
      <c r="AM29" s="67"/>
      <c r="AN29" s="28">
        <f t="shared" si="18"/>
        <v>19415</v>
      </c>
      <c r="AO29" s="67"/>
      <c r="AP29" s="28">
        <v>0</v>
      </c>
      <c r="AQ29" s="67"/>
      <c r="AR29" s="28">
        <v>0</v>
      </c>
      <c r="AS29" s="67"/>
      <c r="AT29" s="28">
        <v>841.25</v>
      </c>
      <c r="AU29" s="67"/>
      <c r="AV29" s="28">
        <v>24</v>
      </c>
      <c r="AW29" s="67"/>
      <c r="AX29" s="28">
        <f t="shared" si="10"/>
        <v>23045.7</v>
      </c>
      <c r="AY29" s="67"/>
      <c r="AZ29" s="28">
        <f t="shared" si="15"/>
        <v>19439</v>
      </c>
      <c r="BA29" s="67"/>
      <c r="BB29" s="28">
        <f t="shared" si="11"/>
        <v>23119.01</v>
      </c>
      <c r="BC29" s="67"/>
      <c r="BD29" s="28">
        <f t="shared" si="16"/>
        <v>19584</v>
      </c>
      <c r="BE29" s="67"/>
      <c r="BF29" s="28">
        <v>0</v>
      </c>
      <c r="BG29" s="67"/>
      <c r="BH29" s="28"/>
      <c r="BI29" s="67"/>
      <c r="BJ29" s="28">
        <f t="shared" si="12"/>
        <v>28640.78</v>
      </c>
      <c r="BK29" s="67"/>
      <c r="BL29" s="28">
        <f t="shared" si="13"/>
        <v>23455</v>
      </c>
    </row>
    <row r="30" spans="1:64" x14ac:dyDescent="0.25">
      <c r="A30" s="6"/>
      <c r="B30" s="6"/>
      <c r="C30" s="6"/>
      <c r="D30" s="6"/>
      <c r="E30" s="6" t="s">
        <v>50</v>
      </c>
      <c r="F30" s="28">
        <v>0</v>
      </c>
      <c r="G30" s="67"/>
      <c r="H30" s="28">
        <v>10009</v>
      </c>
      <c r="I30" s="67"/>
      <c r="J30" s="28">
        <v>0</v>
      </c>
      <c r="K30" s="67"/>
      <c r="L30" s="28">
        <v>50</v>
      </c>
      <c r="M30" s="67"/>
      <c r="N30" s="28">
        <f t="shared" si="7"/>
        <v>0</v>
      </c>
      <c r="O30" s="67"/>
      <c r="P30" s="28">
        <f t="shared" si="14"/>
        <v>10059</v>
      </c>
      <c r="Q30" s="67"/>
      <c r="R30" s="28">
        <v>0</v>
      </c>
      <c r="S30" s="67"/>
      <c r="T30" s="28">
        <v>551</v>
      </c>
      <c r="U30" s="67"/>
      <c r="V30" s="28">
        <v>0</v>
      </c>
      <c r="W30" s="67"/>
      <c r="X30" s="28"/>
      <c r="Y30" s="67"/>
      <c r="Z30" s="28">
        <v>0</v>
      </c>
      <c r="AA30" s="67"/>
      <c r="AB30" s="28">
        <v>3045</v>
      </c>
      <c r="AC30" s="67"/>
      <c r="AD30" s="28">
        <f t="shared" si="8"/>
        <v>0</v>
      </c>
      <c r="AE30" s="67"/>
      <c r="AF30" s="28">
        <f t="shared" si="17"/>
        <v>3045</v>
      </c>
      <c r="AG30" s="67"/>
      <c r="AH30" s="28">
        <v>0</v>
      </c>
      <c r="AI30" s="67"/>
      <c r="AJ30" s="28">
        <v>536</v>
      </c>
      <c r="AK30" s="67"/>
      <c r="AL30" s="28">
        <f t="shared" si="9"/>
        <v>0</v>
      </c>
      <c r="AM30" s="67"/>
      <c r="AN30" s="28">
        <f t="shared" si="18"/>
        <v>536</v>
      </c>
      <c r="AO30" s="67"/>
      <c r="AP30" s="28">
        <v>0</v>
      </c>
      <c r="AQ30" s="67"/>
      <c r="AR30" s="28">
        <v>0</v>
      </c>
      <c r="AS30" s="67"/>
      <c r="AT30" s="28">
        <v>0</v>
      </c>
      <c r="AU30" s="67"/>
      <c r="AV30" s="28">
        <v>8</v>
      </c>
      <c r="AW30" s="67"/>
      <c r="AX30" s="28">
        <f t="shared" si="10"/>
        <v>0</v>
      </c>
      <c r="AY30" s="67"/>
      <c r="AZ30" s="28">
        <f t="shared" si="15"/>
        <v>544</v>
      </c>
      <c r="BA30" s="67"/>
      <c r="BB30" s="28">
        <f t="shared" si="11"/>
        <v>0</v>
      </c>
      <c r="BC30" s="67"/>
      <c r="BD30" s="28">
        <f t="shared" si="16"/>
        <v>3589</v>
      </c>
      <c r="BE30" s="67"/>
      <c r="BF30" s="28">
        <v>0</v>
      </c>
      <c r="BG30" s="67"/>
      <c r="BH30" s="28"/>
      <c r="BI30" s="67"/>
      <c r="BJ30" s="28">
        <f t="shared" si="12"/>
        <v>0</v>
      </c>
      <c r="BK30" s="67"/>
      <c r="BL30" s="28">
        <f t="shared" si="13"/>
        <v>14199</v>
      </c>
    </row>
    <row r="31" spans="1:64" x14ac:dyDescent="0.25">
      <c r="A31" s="6"/>
      <c r="B31" s="6"/>
      <c r="C31" s="6"/>
      <c r="D31" s="6"/>
      <c r="E31" s="6" t="s">
        <v>51</v>
      </c>
      <c r="F31" s="28">
        <v>2136.75</v>
      </c>
      <c r="G31" s="67"/>
      <c r="H31" s="28">
        <v>1689</v>
      </c>
      <c r="I31" s="67"/>
      <c r="J31" s="28">
        <v>254.68</v>
      </c>
      <c r="K31" s="67"/>
      <c r="L31" s="28">
        <v>208</v>
      </c>
      <c r="M31" s="67"/>
      <c r="N31" s="28">
        <f t="shared" si="7"/>
        <v>2391.4299999999998</v>
      </c>
      <c r="O31" s="67"/>
      <c r="P31" s="28">
        <f t="shared" si="14"/>
        <v>1897</v>
      </c>
      <c r="Q31" s="67"/>
      <c r="R31" s="28">
        <v>541.17999999999995</v>
      </c>
      <c r="S31" s="67"/>
      <c r="T31" s="28">
        <v>250</v>
      </c>
      <c r="U31" s="67"/>
      <c r="V31" s="28">
        <v>0</v>
      </c>
      <c r="W31" s="67"/>
      <c r="X31" s="28"/>
      <c r="Y31" s="67"/>
      <c r="Z31" s="28">
        <v>1294.46</v>
      </c>
      <c r="AA31" s="67"/>
      <c r="AB31" s="28">
        <v>233</v>
      </c>
      <c r="AC31" s="67"/>
      <c r="AD31" s="28">
        <f t="shared" si="8"/>
        <v>1294.46</v>
      </c>
      <c r="AE31" s="67"/>
      <c r="AF31" s="28">
        <f t="shared" si="17"/>
        <v>233</v>
      </c>
      <c r="AG31" s="67"/>
      <c r="AH31" s="28">
        <v>1931.76</v>
      </c>
      <c r="AI31" s="67"/>
      <c r="AJ31" s="28">
        <v>224</v>
      </c>
      <c r="AK31" s="67"/>
      <c r="AL31" s="28">
        <f t="shared" si="9"/>
        <v>1931.76</v>
      </c>
      <c r="AM31" s="67"/>
      <c r="AN31" s="28">
        <f t="shared" si="18"/>
        <v>224</v>
      </c>
      <c r="AO31" s="67"/>
      <c r="AP31" s="28">
        <v>0</v>
      </c>
      <c r="AQ31" s="67"/>
      <c r="AR31" s="28">
        <v>0</v>
      </c>
      <c r="AS31" s="67"/>
      <c r="AT31" s="28">
        <v>74.28</v>
      </c>
      <c r="AU31" s="67"/>
      <c r="AV31" s="28">
        <v>10</v>
      </c>
      <c r="AW31" s="67"/>
      <c r="AX31" s="28">
        <f t="shared" si="10"/>
        <v>2006.04</v>
      </c>
      <c r="AY31" s="67"/>
      <c r="AZ31" s="28">
        <f t="shared" si="15"/>
        <v>234</v>
      </c>
      <c r="BA31" s="67"/>
      <c r="BB31" s="28">
        <f t="shared" si="11"/>
        <v>3300.5</v>
      </c>
      <c r="BC31" s="67"/>
      <c r="BD31" s="28">
        <f t="shared" si="16"/>
        <v>467</v>
      </c>
      <c r="BE31" s="67"/>
      <c r="BF31" s="28">
        <v>0</v>
      </c>
      <c r="BG31" s="67"/>
      <c r="BH31" s="28"/>
      <c r="BI31" s="67"/>
      <c r="BJ31" s="28">
        <f t="shared" si="12"/>
        <v>6233.11</v>
      </c>
      <c r="BK31" s="67"/>
      <c r="BL31" s="28">
        <f t="shared" si="13"/>
        <v>2614</v>
      </c>
    </row>
    <row r="32" spans="1:64" x14ac:dyDescent="0.25">
      <c r="A32" s="6"/>
      <c r="B32" s="6"/>
      <c r="C32" s="6"/>
      <c r="D32" s="6"/>
      <c r="E32" s="6" t="s">
        <v>52</v>
      </c>
      <c r="F32" s="28">
        <v>122.22</v>
      </c>
      <c r="G32" s="67"/>
      <c r="H32" s="28">
        <v>366</v>
      </c>
      <c r="I32" s="67"/>
      <c r="J32" s="28">
        <v>461.52</v>
      </c>
      <c r="K32" s="67"/>
      <c r="L32" s="28">
        <v>952</v>
      </c>
      <c r="M32" s="67"/>
      <c r="N32" s="28">
        <f t="shared" si="7"/>
        <v>583.74</v>
      </c>
      <c r="O32" s="67"/>
      <c r="P32" s="28">
        <f t="shared" si="14"/>
        <v>1318</v>
      </c>
      <c r="Q32" s="67"/>
      <c r="R32" s="28">
        <v>17657.439999999999</v>
      </c>
      <c r="S32" s="67"/>
      <c r="T32" s="28">
        <v>1977</v>
      </c>
      <c r="U32" s="67"/>
      <c r="V32" s="28">
        <v>0</v>
      </c>
      <c r="W32" s="67"/>
      <c r="X32" s="28"/>
      <c r="Y32" s="67"/>
      <c r="Z32" s="28">
        <v>799.61</v>
      </c>
      <c r="AA32" s="67"/>
      <c r="AB32" s="28">
        <v>2757</v>
      </c>
      <c r="AC32" s="67"/>
      <c r="AD32" s="28">
        <f t="shared" si="8"/>
        <v>799.61</v>
      </c>
      <c r="AE32" s="67"/>
      <c r="AF32" s="28">
        <f t="shared" si="17"/>
        <v>2757</v>
      </c>
      <c r="AG32" s="67"/>
      <c r="AH32" s="28">
        <v>568.28</v>
      </c>
      <c r="AI32" s="67"/>
      <c r="AJ32" s="28">
        <v>1391</v>
      </c>
      <c r="AK32" s="67"/>
      <c r="AL32" s="28">
        <f t="shared" si="9"/>
        <v>568.28</v>
      </c>
      <c r="AM32" s="67"/>
      <c r="AN32" s="28">
        <f t="shared" si="18"/>
        <v>1391</v>
      </c>
      <c r="AO32" s="67"/>
      <c r="AP32" s="28">
        <v>0</v>
      </c>
      <c r="AQ32" s="67"/>
      <c r="AR32" s="28">
        <v>0</v>
      </c>
      <c r="AS32" s="67"/>
      <c r="AT32" s="28">
        <v>66.099999999999994</v>
      </c>
      <c r="AU32" s="67"/>
      <c r="AV32" s="28">
        <v>293</v>
      </c>
      <c r="AW32" s="67"/>
      <c r="AX32" s="28">
        <f t="shared" si="10"/>
        <v>634.38</v>
      </c>
      <c r="AY32" s="67"/>
      <c r="AZ32" s="28">
        <f t="shared" si="15"/>
        <v>1684</v>
      </c>
      <c r="BA32" s="67"/>
      <c r="BB32" s="28">
        <f t="shared" si="11"/>
        <v>1433.99</v>
      </c>
      <c r="BC32" s="67"/>
      <c r="BD32" s="28">
        <f t="shared" si="16"/>
        <v>4441</v>
      </c>
      <c r="BE32" s="67"/>
      <c r="BF32" s="28">
        <v>0</v>
      </c>
      <c r="BG32" s="67"/>
      <c r="BH32" s="28"/>
      <c r="BI32" s="67"/>
      <c r="BJ32" s="28">
        <f t="shared" si="12"/>
        <v>19675.169999999998</v>
      </c>
      <c r="BK32" s="67"/>
      <c r="BL32" s="28">
        <f t="shared" si="13"/>
        <v>7736</v>
      </c>
    </row>
    <row r="33" spans="1:64" x14ac:dyDescent="0.25">
      <c r="A33" s="6"/>
      <c r="B33" s="6"/>
      <c r="C33" s="6"/>
      <c r="D33" s="6"/>
      <c r="E33" s="6" t="s">
        <v>53</v>
      </c>
      <c r="F33" s="28">
        <v>44</v>
      </c>
      <c r="G33" s="67"/>
      <c r="H33" s="28">
        <v>438</v>
      </c>
      <c r="I33" s="67"/>
      <c r="J33" s="28">
        <v>5273.17</v>
      </c>
      <c r="K33" s="67"/>
      <c r="L33" s="28">
        <v>7138</v>
      </c>
      <c r="M33" s="67"/>
      <c r="N33" s="28">
        <f t="shared" si="7"/>
        <v>5317.17</v>
      </c>
      <c r="O33" s="67"/>
      <c r="P33" s="28">
        <f t="shared" si="14"/>
        <v>7576</v>
      </c>
      <c r="Q33" s="67"/>
      <c r="R33" s="28">
        <v>776.52</v>
      </c>
      <c r="S33" s="67"/>
      <c r="T33" s="28">
        <v>2364</v>
      </c>
      <c r="U33" s="67"/>
      <c r="V33" s="28">
        <v>0</v>
      </c>
      <c r="W33" s="67"/>
      <c r="X33" s="28"/>
      <c r="Y33" s="67"/>
      <c r="Z33" s="28">
        <v>177.17</v>
      </c>
      <c r="AA33" s="67"/>
      <c r="AB33" s="28">
        <v>110101</v>
      </c>
      <c r="AC33" s="67"/>
      <c r="AD33" s="28">
        <f t="shared" si="8"/>
        <v>177.17</v>
      </c>
      <c r="AE33" s="67"/>
      <c r="AF33" s="28">
        <f t="shared" si="17"/>
        <v>110101</v>
      </c>
      <c r="AG33" s="67"/>
      <c r="AH33" s="28">
        <v>24664.25</v>
      </c>
      <c r="AI33" s="67"/>
      <c r="AJ33" s="28">
        <v>30289</v>
      </c>
      <c r="AK33" s="67"/>
      <c r="AL33" s="28">
        <f t="shared" si="9"/>
        <v>24664.25</v>
      </c>
      <c r="AM33" s="67"/>
      <c r="AN33" s="28">
        <f t="shared" si="18"/>
        <v>30289</v>
      </c>
      <c r="AO33" s="67"/>
      <c r="AP33" s="28">
        <v>0</v>
      </c>
      <c r="AQ33" s="67"/>
      <c r="AR33" s="28">
        <v>0</v>
      </c>
      <c r="AS33" s="67"/>
      <c r="AT33" s="28">
        <v>6.45</v>
      </c>
      <c r="AU33" s="67"/>
      <c r="AV33" s="28">
        <v>350</v>
      </c>
      <c r="AW33" s="67"/>
      <c r="AX33" s="28">
        <f t="shared" si="10"/>
        <v>24670.7</v>
      </c>
      <c r="AY33" s="67"/>
      <c r="AZ33" s="28">
        <f t="shared" si="15"/>
        <v>30639</v>
      </c>
      <c r="BA33" s="67"/>
      <c r="BB33" s="28">
        <f t="shared" si="11"/>
        <v>24847.87</v>
      </c>
      <c r="BC33" s="67"/>
      <c r="BD33" s="28">
        <f t="shared" si="16"/>
        <v>140740</v>
      </c>
      <c r="BE33" s="67"/>
      <c r="BF33" s="28">
        <v>0</v>
      </c>
      <c r="BG33" s="67"/>
      <c r="BH33" s="28"/>
      <c r="BI33" s="67"/>
      <c r="BJ33" s="28">
        <f t="shared" si="12"/>
        <v>30941.56</v>
      </c>
      <c r="BK33" s="67"/>
      <c r="BL33" s="28">
        <f t="shared" si="13"/>
        <v>150680</v>
      </c>
    </row>
    <row r="34" spans="1:64" x14ac:dyDescent="0.25">
      <c r="A34" s="6"/>
      <c r="B34" s="6"/>
      <c r="C34" s="6"/>
      <c r="D34" s="6"/>
      <c r="E34" s="6" t="s">
        <v>117</v>
      </c>
      <c r="F34" s="28">
        <v>0</v>
      </c>
      <c r="G34" s="67"/>
      <c r="H34" s="28"/>
      <c r="I34" s="67"/>
      <c r="J34" s="28">
        <v>0</v>
      </c>
      <c r="K34" s="67"/>
      <c r="L34" s="28"/>
      <c r="M34" s="67"/>
      <c r="N34" s="28">
        <f t="shared" si="7"/>
        <v>0</v>
      </c>
      <c r="O34" s="67"/>
      <c r="P34" s="28"/>
      <c r="Q34" s="67"/>
      <c r="R34" s="28">
        <v>0</v>
      </c>
      <c r="S34" s="67"/>
      <c r="T34" s="28"/>
      <c r="U34" s="67"/>
      <c r="V34" s="28">
        <v>0</v>
      </c>
      <c r="W34" s="67"/>
      <c r="X34" s="28"/>
      <c r="Y34" s="67"/>
      <c r="Z34" s="28">
        <v>0</v>
      </c>
      <c r="AA34" s="67"/>
      <c r="AB34" s="28"/>
      <c r="AC34" s="67"/>
      <c r="AD34" s="28">
        <f t="shared" si="8"/>
        <v>0</v>
      </c>
      <c r="AE34" s="67"/>
      <c r="AF34" s="28"/>
      <c r="AG34" s="67"/>
      <c r="AH34" s="28">
        <v>0</v>
      </c>
      <c r="AI34" s="67"/>
      <c r="AJ34" s="28"/>
      <c r="AK34" s="67"/>
      <c r="AL34" s="28">
        <f t="shared" si="9"/>
        <v>0</v>
      </c>
      <c r="AM34" s="67"/>
      <c r="AN34" s="28"/>
      <c r="AO34" s="67"/>
      <c r="AP34" s="28">
        <v>0</v>
      </c>
      <c r="AQ34" s="67"/>
      <c r="AR34" s="28"/>
      <c r="AS34" s="67"/>
      <c r="AT34" s="28">
        <v>15000</v>
      </c>
      <c r="AU34" s="67"/>
      <c r="AV34" s="28"/>
      <c r="AW34" s="67"/>
      <c r="AX34" s="28">
        <f t="shared" si="10"/>
        <v>15000</v>
      </c>
      <c r="AY34" s="67"/>
      <c r="AZ34" s="28"/>
      <c r="BA34" s="67"/>
      <c r="BB34" s="28">
        <f t="shared" si="11"/>
        <v>15000</v>
      </c>
      <c r="BC34" s="67"/>
      <c r="BD34" s="28"/>
      <c r="BE34" s="67"/>
      <c r="BF34" s="28">
        <v>0</v>
      </c>
      <c r="BG34" s="67"/>
      <c r="BH34" s="28"/>
      <c r="BI34" s="67"/>
      <c r="BJ34" s="28">
        <f t="shared" si="12"/>
        <v>15000</v>
      </c>
      <c r="BK34" s="67"/>
      <c r="BL34" s="28">
        <f t="shared" si="13"/>
        <v>0</v>
      </c>
    </row>
    <row r="35" spans="1:64" ht="15.75" thickBot="1" x14ac:dyDescent="0.3">
      <c r="A35" s="6"/>
      <c r="B35" s="6"/>
      <c r="C35" s="6"/>
      <c r="D35" s="6"/>
      <c r="E35" s="6" t="s">
        <v>89</v>
      </c>
      <c r="F35" s="8">
        <v>0</v>
      </c>
      <c r="G35" s="67"/>
      <c r="H35" s="8"/>
      <c r="I35" s="67"/>
      <c r="J35" s="8">
        <v>0</v>
      </c>
      <c r="K35" s="67"/>
      <c r="L35" s="8"/>
      <c r="M35" s="67"/>
      <c r="N35" s="8">
        <f t="shared" si="7"/>
        <v>0</v>
      </c>
      <c r="O35" s="67"/>
      <c r="P35" s="8"/>
      <c r="Q35" s="67"/>
      <c r="R35" s="8">
        <v>0</v>
      </c>
      <c r="S35" s="67"/>
      <c r="T35" s="8"/>
      <c r="U35" s="67"/>
      <c r="V35" s="8">
        <v>0</v>
      </c>
      <c r="W35" s="67"/>
      <c r="X35" s="28"/>
      <c r="Y35" s="67"/>
      <c r="Z35" s="8">
        <v>65000</v>
      </c>
      <c r="AA35" s="67"/>
      <c r="AB35" s="8">
        <v>85000</v>
      </c>
      <c r="AC35" s="67"/>
      <c r="AD35" s="8">
        <f t="shared" si="8"/>
        <v>65000</v>
      </c>
      <c r="AE35" s="67"/>
      <c r="AF35" s="8">
        <f>ROUND(X35+AB35,5)</f>
        <v>85000</v>
      </c>
      <c r="AG35" s="67"/>
      <c r="AH35" s="8">
        <v>0</v>
      </c>
      <c r="AI35" s="67"/>
      <c r="AJ35" s="8"/>
      <c r="AK35" s="67"/>
      <c r="AL35" s="8">
        <f t="shared" si="9"/>
        <v>0</v>
      </c>
      <c r="AM35" s="67"/>
      <c r="AN35" s="8"/>
      <c r="AO35" s="67"/>
      <c r="AP35" s="8">
        <v>0</v>
      </c>
      <c r="AQ35" s="67"/>
      <c r="AR35" s="8"/>
      <c r="AS35" s="67"/>
      <c r="AT35" s="8">
        <v>0</v>
      </c>
      <c r="AU35" s="67"/>
      <c r="AV35" s="8"/>
      <c r="AW35" s="67"/>
      <c r="AX35" s="8">
        <f t="shared" si="10"/>
        <v>0</v>
      </c>
      <c r="AY35" s="67"/>
      <c r="AZ35" s="8"/>
      <c r="BA35" s="67"/>
      <c r="BB35" s="8">
        <f t="shared" si="11"/>
        <v>65000</v>
      </c>
      <c r="BC35" s="67"/>
      <c r="BD35" s="8">
        <f>ROUND(AF35+AZ35,5)</f>
        <v>85000</v>
      </c>
      <c r="BE35" s="67"/>
      <c r="BF35" s="8">
        <v>0</v>
      </c>
      <c r="BG35" s="67"/>
      <c r="BH35" s="8"/>
      <c r="BI35" s="67"/>
      <c r="BJ35" s="8">
        <f t="shared" si="12"/>
        <v>65000</v>
      </c>
      <c r="BK35" s="67"/>
      <c r="BL35" s="8">
        <f t="shared" si="13"/>
        <v>85000</v>
      </c>
    </row>
    <row r="36" spans="1:64" s="97" customFormat="1" ht="15.75" thickBot="1" x14ac:dyDescent="0.3">
      <c r="A36" s="94"/>
      <c r="B36" s="94"/>
      <c r="C36" s="94"/>
      <c r="D36" s="94" t="s">
        <v>54</v>
      </c>
      <c r="E36" s="94"/>
      <c r="F36" s="98">
        <f>ROUND(SUM(F17:F35),5)</f>
        <v>13912.38</v>
      </c>
      <c r="G36" s="96"/>
      <c r="H36" s="98">
        <f>ROUND(SUM(H17:H35),5)</f>
        <v>26696</v>
      </c>
      <c r="I36" s="96"/>
      <c r="J36" s="98">
        <f>ROUND(SUM(J17:J35),5)</f>
        <v>30003.69</v>
      </c>
      <c r="K36" s="96"/>
      <c r="L36" s="98">
        <f>ROUND(SUM(L17:L35),5)</f>
        <v>42221</v>
      </c>
      <c r="M36" s="96"/>
      <c r="N36" s="98">
        <f t="shared" si="7"/>
        <v>43916.07</v>
      </c>
      <c r="O36" s="96"/>
      <c r="P36" s="98">
        <f>ROUND(H36+L36,5)</f>
        <v>68917</v>
      </c>
      <c r="Q36" s="96"/>
      <c r="R36" s="98">
        <f>ROUND(SUM(R17:R35),5)</f>
        <v>79749.740000000005</v>
      </c>
      <c r="S36" s="96"/>
      <c r="T36" s="98">
        <f>ROUND(SUM(T17:T35),5)</f>
        <v>90109</v>
      </c>
      <c r="U36" s="96"/>
      <c r="V36" s="98">
        <f>ROUND(SUM(V17:V35),5)</f>
        <v>0</v>
      </c>
      <c r="W36" s="96"/>
      <c r="X36" s="99"/>
      <c r="Y36" s="96"/>
      <c r="Z36" s="98">
        <f>ROUND(SUM(Z17:Z35),5)</f>
        <v>124785.46</v>
      </c>
      <c r="AA36" s="96"/>
      <c r="AB36" s="98">
        <f>ROUND(SUM(AB17:AB35),5)</f>
        <v>276934</v>
      </c>
      <c r="AC36" s="96"/>
      <c r="AD36" s="98">
        <f t="shared" si="8"/>
        <v>124785.46</v>
      </c>
      <c r="AE36" s="96"/>
      <c r="AF36" s="98">
        <f>ROUND(X36+AB36,5)</f>
        <v>276934</v>
      </c>
      <c r="AG36" s="96"/>
      <c r="AH36" s="98">
        <f>ROUND(SUM(AH17:AH35),5)</f>
        <v>99158.38</v>
      </c>
      <c r="AI36" s="96"/>
      <c r="AJ36" s="98">
        <f>ROUND(SUM(AJ17:AJ35),5)</f>
        <v>103521</v>
      </c>
      <c r="AK36" s="96"/>
      <c r="AL36" s="98">
        <f t="shared" si="9"/>
        <v>99158.38</v>
      </c>
      <c r="AM36" s="96"/>
      <c r="AN36" s="98">
        <f>AJ36</f>
        <v>103521</v>
      </c>
      <c r="AO36" s="96"/>
      <c r="AP36" s="98">
        <f>ROUND(SUM(AP17:AP35),5)</f>
        <v>0</v>
      </c>
      <c r="AQ36" s="96"/>
      <c r="AR36" s="98">
        <f>ROUND(SUM(AR17:AR35),5)</f>
        <v>0</v>
      </c>
      <c r="AS36" s="96"/>
      <c r="AT36" s="98">
        <f>ROUND(SUM(AT17:AT35),5)</f>
        <v>22497.33</v>
      </c>
      <c r="AU36" s="96"/>
      <c r="AV36" s="98">
        <f>ROUND(SUM(AV17:AV35),5)</f>
        <v>8596</v>
      </c>
      <c r="AW36" s="96"/>
      <c r="AX36" s="98">
        <f t="shared" si="10"/>
        <v>121655.71</v>
      </c>
      <c r="AY36" s="96"/>
      <c r="AZ36" s="98">
        <f>ROUND(AN36+AR36+AV36,5)</f>
        <v>112117</v>
      </c>
      <c r="BA36" s="96"/>
      <c r="BB36" s="98">
        <f t="shared" si="11"/>
        <v>246441.17</v>
      </c>
      <c r="BC36" s="96"/>
      <c r="BD36" s="98">
        <f>ROUND(AF36+AZ36,5)</f>
        <v>389051</v>
      </c>
      <c r="BE36" s="96"/>
      <c r="BF36" s="98">
        <f>ROUND(SUM(BF17:BF35),5)</f>
        <v>400.41</v>
      </c>
      <c r="BG36" s="96"/>
      <c r="BH36" s="98">
        <f>ROUND(SUM(BH17:BH35),5)</f>
        <v>0</v>
      </c>
      <c r="BI36" s="96"/>
      <c r="BJ36" s="98">
        <f t="shared" si="12"/>
        <v>370507.39</v>
      </c>
      <c r="BK36" s="96"/>
      <c r="BL36" s="98">
        <f t="shared" si="13"/>
        <v>548077</v>
      </c>
    </row>
    <row r="37" spans="1:64" ht="15.75" thickBot="1" x14ac:dyDescent="0.3">
      <c r="A37" s="6"/>
      <c r="B37" s="6" t="s">
        <v>66</v>
      </c>
      <c r="C37" s="6"/>
      <c r="D37" s="6"/>
      <c r="E37" s="6"/>
      <c r="F37" s="65">
        <f>ROUND(F4+F16-F36,5)</f>
        <v>-13905.52</v>
      </c>
      <c r="G37" s="67"/>
      <c r="H37" s="65">
        <f>ROUND(H4+H16-H36,5)</f>
        <v>-26146</v>
      </c>
      <c r="I37" s="67"/>
      <c r="J37" s="65">
        <f>ROUND(J4+J16-J36,5)</f>
        <v>-10894.57</v>
      </c>
      <c r="K37" s="67"/>
      <c r="L37" s="65">
        <f>ROUND(L4+L16-L36,5)</f>
        <v>-28721</v>
      </c>
      <c r="M37" s="67"/>
      <c r="N37" s="65">
        <f t="shared" si="7"/>
        <v>-24800.09</v>
      </c>
      <c r="O37" s="67"/>
      <c r="P37" s="65">
        <f>ROUND(H37+L37,5)</f>
        <v>-54867</v>
      </c>
      <c r="Q37" s="67"/>
      <c r="R37" s="65">
        <f>ROUND(R4+R16-R36,5)</f>
        <v>115930.98</v>
      </c>
      <c r="S37" s="67"/>
      <c r="T37" s="65">
        <f>ROUND(T4+T16-T36,5)</f>
        <v>59891</v>
      </c>
      <c r="U37" s="67"/>
      <c r="V37" s="65">
        <f>ROUND(V4+V16-V36,5)</f>
        <v>0</v>
      </c>
      <c r="W37" s="67"/>
      <c r="X37" s="65">
        <f>ROUND(X4+X16-X36,5)</f>
        <v>0</v>
      </c>
      <c r="Y37" s="67"/>
      <c r="Z37" s="65">
        <f>ROUND(Z4+Z16-Z36,5)</f>
        <v>-59756.3</v>
      </c>
      <c r="AA37" s="67"/>
      <c r="AB37" s="65">
        <f>ROUND(AB4+AB16-AB36,5)</f>
        <v>-91934</v>
      </c>
      <c r="AC37" s="67"/>
      <c r="AD37" s="65">
        <f t="shared" si="8"/>
        <v>-59756.3</v>
      </c>
      <c r="AE37" s="67"/>
      <c r="AF37" s="65">
        <f>ROUND(X37+AB37,5)</f>
        <v>-91934</v>
      </c>
      <c r="AG37" s="67"/>
      <c r="AH37" s="65">
        <f>ROUND(AH4+AH16-AH36,5)</f>
        <v>-14408.38</v>
      </c>
      <c r="AI37" s="67"/>
      <c r="AJ37" s="65">
        <f>ROUND(AJ4+AJ16-AJ36,5)</f>
        <v>-23521</v>
      </c>
      <c r="AK37" s="67"/>
      <c r="AL37" s="65">
        <f t="shared" si="9"/>
        <v>-14408.38</v>
      </c>
      <c r="AM37" s="67"/>
      <c r="AN37" s="65">
        <f>AJ37</f>
        <v>-23521</v>
      </c>
      <c r="AO37" s="67"/>
      <c r="AP37" s="65">
        <f>ROUND(AP4+AP16-AP36,5)</f>
        <v>0</v>
      </c>
      <c r="AQ37" s="67"/>
      <c r="AR37" s="65">
        <f>ROUND(AR4+AR16-AR36,5)</f>
        <v>0</v>
      </c>
      <c r="AS37" s="67"/>
      <c r="AT37" s="65">
        <f>ROUND(AT4+AT16-AT36,5)</f>
        <v>31632.23</v>
      </c>
      <c r="AU37" s="67"/>
      <c r="AV37" s="65">
        <f>ROUND(AV4+AV16-AV36,5)</f>
        <v>26404</v>
      </c>
      <c r="AW37" s="67"/>
      <c r="AX37" s="65">
        <f t="shared" si="10"/>
        <v>17223.849999999999</v>
      </c>
      <c r="AY37" s="67"/>
      <c r="AZ37" s="65">
        <f>ROUND(AN37+AR37+AV37,5)</f>
        <v>2883</v>
      </c>
      <c r="BA37" s="67"/>
      <c r="BB37" s="65">
        <f t="shared" si="11"/>
        <v>-42532.45</v>
      </c>
      <c r="BC37" s="67"/>
      <c r="BD37" s="65">
        <f>ROUND(AF37+AZ37,5)</f>
        <v>-89051</v>
      </c>
      <c r="BE37" s="67"/>
      <c r="BF37" s="65">
        <f>ROUND(BF4+BF16-BF36,5)</f>
        <v>53492.84</v>
      </c>
      <c r="BG37" s="67"/>
      <c r="BH37" s="65">
        <f>ROUND(BH4+BH16-BH36,5)</f>
        <v>0</v>
      </c>
      <c r="BI37" s="67"/>
      <c r="BJ37" s="65">
        <f t="shared" si="12"/>
        <v>102091.28</v>
      </c>
      <c r="BK37" s="67"/>
      <c r="BL37" s="65">
        <f t="shared" si="13"/>
        <v>-84027</v>
      </c>
    </row>
    <row r="38" spans="1:64" s="72" customFormat="1" ht="12" thickBot="1" x14ac:dyDescent="0.25">
      <c r="A38" s="6" t="s">
        <v>67</v>
      </c>
      <c r="B38" s="6"/>
      <c r="C38" s="6"/>
      <c r="D38" s="6"/>
      <c r="E38" s="6"/>
      <c r="F38" s="71">
        <f>F37</f>
        <v>-13905.52</v>
      </c>
      <c r="G38" s="6"/>
      <c r="H38" s="71">
        <f>H37</f>
        <v>-26146</v>
      </c>
      <c r="I38" s="6"/>
      <c r="J38" s="71">
        <f>J37</f>
        <v>-10894.57</v>
      </c>
      <c r="K38" s="6"/>
      <c r="L38" s="71">
        <f>L37</f>
        <v>-28721</v>
      </c>
      <c r="M38" s="6"/>
      <c r="N38" s="71">
        <f t="shared" si="7"/>
        <v>-24800.09</v>
      </c>
      <c r="O38" s="6"/>
      <c r="P38" s="71">
        <f>ROUND(H38+L38,5)</f>
        <v>-54867</v>
      </c>
      <c r="Q38" s="6"/>
      <c r="R38" s="71">
        <f>R37</f>
        <v>115930.98</v>
      </c>
      <c r="S38" s="6"/>
      <c r="T38" s="71">
        <f>T37</f>
        <v>59891</v>
      </c>
      <c r="U38" s="6"/>
      <c r="V38" s="71">
        <f>V37</f>
        <v>0</v>
      </c>
      <c r="W38" s="6"/>
      <c r="X38" s="71">
        <f>X37</f>
        <v>0</v>
      </c>
      <c r="Y38" s="6"/>
      <c r="Z38" s="71">
        <f>Z37</f>
        <v>-59756.3</v>
      </c>
      <c r="AA38" s="6"/>
      <c r="AB38" s="71">
        <f>AB37</f>
        <v>-91934</v>
      </c>
      <c r="AC38" s="6"/>
      <c r="AD38" s="71">
        <f t="shared" si="8"/>
        <v>-59756.3</v>
      </c>
      <c r="AE38" s="6"/>
      <c r="AF38" s="71">
        <f>ROUND(X38+AB38,5)</f>
        <v>-91934</v>
      </c>
      <c r="AG38" s="6"/>
      <c r="AH38" s="71">
        <f>AH37</f>
        <v>-14408.38</v>
      </c>
      <c r="AI38" s="6"/>
      <c r="AJ38" s="71">
        <f>AJ37</f>
        <v>-23521</v>
      </c>
      <c r="AK38" s="6"/>
      <c r="AL38" s="71">
        <f t="shared" si="9"/>
        <v>-14408.38</v>
      </c>
      <c r="AM38" s="6"/>
      <c r="AN38" s="71">
        <f>AJ38</f>
        <v>-23521</v>
      </c>
      <c r="AO38" s="6"/>
      <c r="AP38" s="71">
        <f>AP37</f>
        <v>0</v>
      </c>
      <c r="AQ38" s="6"/>
      <c r="AR38" s="71">
        <f>AR37</f>
        <v>0</v>
      </c>
      <c r="AS38" s="6"/>
      <c r="AT38" s="71">
        <f>AT37</f>
        <v>31632.23</v>
      </c>
      <c r="AU38" s="6"/>
      <c r="AV38" s="71">
        <f>AV37</f>
        <v>26404</v>
      </c>
      <c r="AW38" s="6"/>
      <c r="AX38" s="71">
        <f t="shared" si="10"/>
        <v>17223.849999999999</v>
      </c>
      <c r="AY38" s="6"/>
      <c r="AZ38" s="71">
        <f>ROUND(AN38+AR38+AV38,5)</f>
        <v>2883</v>
      </c>
      <c r="BA38" s="6"/>
      <c r="BB38" s="71">
        <f t="shared" si="11"/>
        <v>-42532.45</v>
      </c>
      <c r="BC38" s="6"/>
      <c r="BD38" s="71">
        <f>ROUND(AF38+AZ38,5)</f>
        <v>-89051</v>
      </c>
      <c r="BE38" s="6"/>
      <c r="BF38" s="71">
        <f>BF37</f>
        <v>53492.84</v>
      </c>
      <c r="BG38" s="6"/>
      <c r="BH38" s="71">
        <f>BH37</f>
        <v>0</v>
      </c>
      <c r="BI38" s="6"/>
      <c r="BJ38" s="71">
        <f t="shared" si="12"/>
        <v>102091.28</v>
      </c>
      <c r="BK38" s="6"/>
      <c r="BL38" s="71">
        <f t="shared" si="13"/>
        <v>-84027</v>
      </c>
    </row>
    <row r="39" spans="1:64" ht="15.75" thickTop="1" x14ac:dyDescent="0.25"/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TextBox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097" r:id="rId4" name="TextBox1"/>
      </mc:Fallback>
    </mc:AlternateContent>
    <mc:AlternateContent xmlns:mc="http://schemas.openxmlformats.org/markup-compatibility/2006">
      <mc:Choice Requires="x14">
        <control shapeId="4098" r:id="rId6" name="TextBox2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098" r:id="rId6" name="TextBox2"/>
      </mc:Fallback>
    </mc:AlternateContent>
    <mc:AlternateContent xmlns:mc="http://schemas.openxmlformats.org/markup-compatibility/2006">
      <mc:Choice Requires="x14">
        <control shapeId="4099" r:id="rId8" name="TextBox3">
          <controlPr defaultSize="0" autoLin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099" r:id="rId8" name="TextBox3"/>
      </mc:Fallback>
    </mc:AlternateContent>
    <mc:AlternateContent xmlns:mc="http://schemas.openxmlformats.org/markup-compatibility/2006">
      <mc:Choice Requires="x14">
        <control shapeId="4100" r:id="rId10" name="TextBox4">
          <controlPr defaultSize="0" autoLine="0" r:id="rId1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0" r:id="rId10" name="TextBox4"/>
      </mc:Fallback>
    </mc:AlternateContent>
    <mc:AlternateContent xmlns:mc="http://schemas.openxmlformats.org/markup-compatibility/2006">
      <mc:Choice Requires="x14">
        <control shapeId="4101" r:id="rId12" name="TextBox5">
          <controlPr defaultSize="0" autoLine="0" r:id="rId1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1" r:id="rId12" name="TextBox5"/>
      </mc:Fallback>
    </mc:AlternateContent>
    <mc:AlternateContent xmlns:mc="http://schemas.openxmlformats.org/markup-compatibility/2006">
      <mc:Choice Requires="x14">
        <control shapeId="4102" r:id="rId14" name="TextBox6">
          <controlPr defaultSize="0" autoLine="0" r:id="rId1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2" r:id="rId14" name="TextBox6"/>
      </mc:Fallback>
    </mc:AlternateContent>
    <mc:AlternateContent xmlns:mc="http://schemas.openxmlformats.org/markup-compatibility/2006">
      <mc:Choice Requires="x14">
        <control shapeId="4103" r:id="rId16" name="TextBox7">
          <controlPr defaultSize="0" autoLine="0" r:id="rId1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3" r:id="rId16" name="TextBox7"/>
      </mc:Fallback>
    </mc:AlternateContent>
    <mc:AlternateContent xmlns:mc="http://schemas.openxmlformats.org/markup-compatibility/2006">
      <mc:Choice Requires="x14">
        <control shapeId="4104" r:id="rId18" name="TextBox8">
          <controlPr defaultSize="0" autoLine="0" r:id="rId1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4" r:id="rId18" name="TextBox8"/>
      </mc:Fallback>
    </mc:AlternateContent>
    <mc:AlternateContent xmlns:mc="http://schemas.openxmlformats.org/markup-compatibility/2006">
      <mc:Choice Requires="x14">
        <control shapeId="4105" r:id="rId20" name="TextBox9">
          <controlPr defaultSize="0" autoLine="0" r:id="rId2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5" r:id="rId20" name="TextBox9"/>
      </mc:Fallback>
    </mc:AlternateContent>
    <mc:AlternateContent xmlns:mc="http://schemas.openxmlformats.org/markup-compatibility/2006">
      <mc:Choice Requires="x14">
        <control shapeId="4106" r:id="rId22" name="TextBox10">
          <controlPr defaultSize="0" autoLine="0" r:id="rId2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6" r:id="rId22" name="TextBox10"/>
      </mc:Fallback>
    </mc:AlternateContent>
    <mc:AlternateContent xmlns:mc="http://schemas.openxmlformats.org/markup-compatibility/2006">
      <mc:Choice Requires="x14">
        <control shapeId="4107" r:id="rId24" name="TextBox11">
          <controlPr defaultSize="0" autoLine="0" r:id="rId2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7" r:id="rId24" name="TextBox11"/>
      </mc:Fallback>
    </mc:AlternateContent>
    <mc:AlternateContent xmlns:mc="http://schemas.openxmlformats.org/markup-compatibility/2006">
      <mc:Choice Requires="x14">
        <control shapeId="4108" r:id="rId26" name="TextBox12">
          <controlPr defaultSize="0" autoLine="0" r:id="rId2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8" r:id="rId26" name="TextBox12"/>
      </mc:Fallback>
    </mc:AlternateContent>
    <mc:AlternateContent xmlns:mc="http://schemas.openxmlformats.org/markup-compatibility/2006">
      <mc:Choice Requires="x14">
        <control shapeId="4109" r:id="rId28" name="TextBox13">
          <controlPr defaultSize="0" autoLine="0" r:id="rId2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09" r:id="rId28" name="TextBox13"/>
      </mc:Fallback>
    </mc:AlternateContent>
    <mc:AlternateContent xmlns:mc="http://schemas.openxmlformats.org/markup-compatibility/2006">
      <mc:Choice Requires="x14">
        <control shapeId="4110" r:id="rId30" name="TextBox14">
          <controlPr defaultSize="0" autoLine="0" r:id="rId3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10" r:id="rId30" name="TextBox14"/>
      </mc:Fallback>
    </mc:AlternateContent>
    <mc:AlternateContent xmlns:mc="http://schemas.openxmlformats.org/markup-compatibility/2006">
      <mc:Choice Requires="x14">
        <control shapeId="4111" r:id="rId32" name="TextBox15">
          <controlPr defaultSize="0" autoLine="0" r:id="rId3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11" r:id="rId32" name="TextBox15"/>
      </mc:Fallback>
    </mc:AlternateContent>
    <mc:AlternateContent xmlns:mc="http://schemas.openxmlformats.org/markup-compatibility/2006">
      <mc:Choice Requires="x14">
        <control shapeId="4112" r:id="rId34" name="TextBox16">
          <controlPr defaultSize="0" autoLine="0" r:id="rId3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4112" r:id="rId34" name="TextBox16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R28"/>
  <sheetViews>
    <sheetView workbookViewId="0">
      <selection activeCell="AA31" sqref="AA30:AA31"/>
    </sheetView>
  </sheetViews>
  <sheetFormatPr defaultRowHeight="15" x14ac:dyDescent="0.25"/>
  <cols>
    <col min="1" max="4" width="3" style="1" customWidth="1"/>
    <col min="5" max="5" width="33" style="1" customWidth="1"/>
    <col min="6" max="6" width="12.28515625" style="2" bestFit="1" customWidth="1"/>
    <col min="7" max="7" width="2.28515625" style="2" customWidth="1"/>
    <col min="8" max="8" width="6.5703125" style="2" bestFit="1" customWidth="1"/>
    <col min="9" max="9" width="2.28515625" style="2" customWidth="1"/>
    <col min="10" max="10" width="12.28515625" style="2" bestFit="1" customWidth="1"/>
    <col min="11" max="11" width="2.28515625" style="2" customWidth="1"/>
    <col min="12" max="12" width="6.5703125" style="2" bestFit="1" customWidth="1"/>
    <col min="13" max="13" width="2.28515625" style="2" customWidth="1"/>
    <col min="14" max="14" width="12.28515625" style="2" bestFit="1" customWidth="1"/>
    <col min="15" max="15" width="2.28515625" style="2" customWidth="1"/>
    <col min="16" max="16" width="6.5703125" style="2" bestFit="1" customWidth="1"/>
    <col min="17" max="17" width="2.28515625" style="2" customWidth="1"/>
    <col min="18" max="18" width="12.28515625" style="2" bestFit="1" customWidth="1"/>
    <col min="19" max="19" width="2.28515625" style="2" customWidth="1"/>
    <col min="20" max="20" width="6.5703125" style="2" bestFit="1" customWidth="1"/>
    <col min="21" max="21" width="2.28515625" style="2" customWidth="1"/>
    <col min="22" max="22" width="12.28515625" style="2" bestFit="1" customWidth="1"/>
    <col min="23" max="23" width="2.28515625" style="2" customWidth="1"/>
    <col min="24" max="24" width="8.42578125" style="2" bestFit="1" customWidth="1"/>
    <col min="25" max="25" width="2.28515625" style="2" customWidth="1"/>
    <col min="26" max="26" width="12.28515625" style="2" bestFit="1" customWidth="1"/>
    <col min="27" max="27" width="2.28515625" style="2" customWidth="1"/>
    <col min="28" max="28" width="6.5703125" style="2" bestFit="1" customWidth="1"/>
    <col min="29" max="29" width="2.28515625" style="2" customWidth="1"/>
    <col min="30" max="30" width="12.28515625" style="2" bestFit="1" customWidth="1"/>
    <col min="31" max="31" width="2.28515625" style="2" customWidth="1"/>
    <col min="32" max="32" width="6.5703125" style="2" bestFit="1" customWidth="1"/>
    <col min="33" max="33" width="2.28515625" style="2" customWidth="1"/>
    <col min="34" max="34" width="12.28515625" style="2" bestFit="1" customWidth="1"/>
    <col min="35" max="35" width="2.28515625" style="2" customWidth="1"/>
    <col min="36" max="36" width="6.5703125" style="2" bestFit="1" customWidth="1"/>
    <col min="37" max="37" width="2.28515625" style="2" customWidth="1"/>
    <col min="38" max="38" width="12.28515625" style="2" bestFit="1" customWidth="1"/>
    <col min="39" max="39" width="2.28515625" style="2" customWidth="1"/>
    <col min="40" max="40" width="8.42578125" style="2" bestFit="1" customWidth="1"/>
    <col min="41" max="41" width="2.28515625" style="2" customWidth="1"/>
    <col min="42" max="42" width="12.28515625" style="2" bestFit="1" customWidth="1"/>
    <col min="43" max="43" width="2.28515625" style="2" customWidth="1"/>
    <col min="44" max="44" width="8.42578125" style="2" bestFit="1" customWidth="1"/>
  </cols>
  <sheetData>
    <row r="1" spans="1:44" x14ac:dyDescent="0.25">
      <c r="A1" s="6"/>
      <c r="B1" s="6"/>
      <c r="C1" s="6"/>
      <c r="D1" s="6"/>
      <c r="E1" s="6"/>
      <c r="F1" s="73" t="s">
        <v>82</v>
      </c>
      <c r="G1" s="74"/>
      <c r="H1" s="74"/>
      <c r="I1" s="75"/>
      <c r="J1" s="73" t="s">
        <v>83</v>
      </c>
      <c r="K1" s="74"/>
      <c r="L1" s="74"/>
      <c r="M1" s="75"/>
      <c r="N1" s="73" t="s">
        <v>71</v>
      </c>
      <c r="O1" s="74"/>
      <c r="P1" s="74"/>
      <c r="Q1" s="75"/>
      <c r="R1" s="73" t="s">
        <v>96</v>
      </c>
      <c r="S1" s="74"/>
      <c r="T1" s="74"/>
      <c r="U1" s="75"/>
      <c r="V1" s="73" t="s">
        <v>87</v>
      </c>
      <c r="W1" s="74"/>
      <c r="X1" s="74"/>
      <c r="Y1" s="75"/>
      <c r="Z1" s="73" t="s">
        <v>97</v>
      </c>
      <c r="AA1" s="74"/>
      <c r="AB1" s="74"/>
      <c r="AC1" s="75"/>
      <c r="AD1" s="73" t="s">
        <v>110</v>
      </c>
      <c r="AE1" s="74"/>
      <c r="AF1" s="74"/>
      <c r="AG1" s="75"/>
      <c r="AH1" s="73" t="s">
        <v>113</v>
      </c>
      <c r="AI1" s="74"/>
      <c r="AJ1" s="74"/>
      <c r="AK1" s="75"/>
      <c r="AL1" s="74"/>
      <c r="AM1" s="74"/>
      <c r="AN1" s="74"/>
      <c r="AO1" s="75"/>
      <c r="AP1" s="74"/>
      <c r="AQ1" s="74"/>
      <c r="AR1" s="74"/>
    </row>
    <row r="2" spans="1:44" ht="15.75" thickBot="1" x14ac:dyDescent="0.3">
      <c r="A2" s="6"/>
      <c r="B2" s="6"/>
      <c r="C2" s="6"/>
      <c r="D2" s="6"/>
      <c r="E2" s="6"/>
      <c r="F2" s="73" t="s">
        <v>76</v>
      </c>
      <c r="G2" s="76"/>
      <c r="H2" s="74"/>
      <c r="I2" s="75"/>
      <c r="J2" s="73" t="s">
        <v>76</v>
      </c>
      <c r="K2" s="76"/>
      <c r="L2" s="74"/>
      <c r="M2" s="75"/>
      <c r="N2" s="73" t="s">
        <v>77</v>
      </c>
      <c r="O2" s="76"/>
      <c r="P2" s="74"/>
      <c r="Q2" s="75"/>
      <c r="R2" s="73" t="s">
        <v>77</v>
      </c>
      <c r="S2" s="76"/>
      <c r="T2" s="74"/>
      <c r="U2" s="75"/>
      <c r="V2" s="73" t="s">
        <v>77</v>
      </c>
      <c r="W2" s="76"/>
      <c r="X2" s="74"/>
      <c r="Y2" s="75"/>
      <c r="Z2" s="73" t="s">
        <v>77</v>
      </c>
      <c r="AA2" s="76"/>
      <c r="AB2" s="74"/>
      <c r="AC2" s="75"/>
      <c r="AD2" s="73" t="s">
        <v>77</v>
      </c>
      <c r="AE2" s="76"/>
      <c r="AF2" s="74"/>
      <c r="AG2" s="75"/>
      <c r="AH2" s="73" t="s">
        <v>77</v>
      </c>
      <c r="AI2" s="76"/>
      <c r="AJ2" s="74"/>
      <c r="AK2" s="75"/>
      <c r="AL2" s="73" t="s">
        <v>80</v>
      </c>
      <c r="AM2" s="76"/>
      <c r="AN2" s="74"/>
      <c r="AO2" s="75"/>
      <c r="AP2" s="73" t="s">
        <v>81</v>
      </c>
      <c r="AQ2" s="76"/>
      <c r="AR2" s="74"/>
    </row>
    <row r="3" spans="1:44" s="5" customFormat="1" ht="16.5" thickTop="1" thickBot="1" x14ac:dyDescent="0.3">
      <c r="A3" s="4"/>
      <c r="B3" s="4"/>
      <c r="C3" s="4"/>
      <c r="D3" s="4"/>
      <c r="E3" s="4"/>
      <c r="F3" s="77" t="s">
        <v>116</v>
      </c>
      <c r="G3" s="66"/>
      <c r="H3" s="77" t="s">
        <v>88</v>
      </c>
      <c r="I3" s="66"/>
      <c r="J3" s="77" t="s">
        <v>116</v>
      </c>
      <c r="K3" s="66"/>
      <c r="L3" s="77" t="s">
        <v>88</v>
      </c>
      <c r="M3" s="66"/>
      <c r="N3" s="77" t="s">
        <v>116</v>
      </c>
      <c r="O3" s="66"/>
      <c r="P3" s="77" t="s">
        <v>88</v>
      </c>
      <c r="Q3" s="66"/>
      <c r="R3" s="77" t="s">
        <v>116</v>
      </c>
      <c r="S3" s="66"/>
      <c r="T3" s="77" t="s">
        <v>88</v>
      </c>
      <c r="U3" s="66"/>
      <c r="V3" s="77" t="s">
        <v>116</v>
      </c>
      <c r="W3" s="66"/>
      <c r="X3" s="77" t="s">
        <v>88</v>
      </c>
      <c r="Y3" s="66"/>
      <c r="Z3" s="77" t="s">
        <v>116</v>
      </c>
      <c r="AA3" s="66"/>
      <c r="AB3" s="77" t="s">
        <v>88</v>
      </c>
      <c r="AC3" s="66"/>
      <c r="AD3" s="77" t="s">
        <v>116</v>
      </c>
      <c r="AE3" s="66"/>
      <c r="AF3" s="77" t="s">
        <v>88</v>
      </c>
      <c r="AG3" s="66"/>
      <c r="AH3" s="77" t="s">
        <v>116</v>
      </c>
      <c r="AI3" s="66"/>
      <c r="AJ3" s="77" t="s">
        <v>88</v>
      </c>
      <c r="AK3" s="66"/>
      <c r="AL3" s="77" t="s">
        <v>116</v>
      </c>
      <c r="AM3" s="66"/>
      <c r="AN3" s="77" t="s">
        <v>88</v>
      </c>
      <c r="AO3" s="66"/>
      <c r="AP3" s="77" t="s">
        <v>116</v>
      </c>
      <c r="AQ3" s="66"/>
      <c r="AR3" s="77" t="s">
        <v>88</v>
      </c>
    </row>
    <row r="4" spans="1:44" ht="15.75" thickTop="1" x14ac:dyDescent="0.25">
      <c r="A4" s="6"/>
      <c r="B4" s="6" t="s">
        <v>15</v>
      </c>
      <c r="C4" s="6"/>
      <c r="D4" s="6"/>
      <c r="E4" s="6"/>
      <c r="F4" s="28"/>
      <c r="G4" s="67"/>
      <c r="H4" s="28"/>
      <c r="I4" s="67"/>
      <c r="J4" s="28"/>
      <c r="K4" s="67"/>
      <c r="L4" s="28"/>
      <c r="M4" s="67"/>
      <c r="N4" s="28"/>
      <c r="O4" s="67"/>
      <c r="P4" s="28"/>
      <c r="Q4" s="67"/>
      <c r="R4" s="28"/>
      <c r="S4" s="67"/>
      <c r="T4" s="67"/>
      <c r="U4" s="67"/>
      <c r="V4" s="28"/>
      <c r="W4" s="67"/>
      <c r="X4" s="28"/>
      <c r="Y4" s="67"/>
      <c r="Z4" s="28"/>
      <c r="AA4" s="67"/>
      <c r="AB4" s="67"/>
      <c r="AC4" s="67"/>
      <c r="AD4" s="28"/>
      <c r="AE4" s="67"/>
      <c r="AF4" s="28"/>
      <c r="AG4" s="67"/>
      <c r="AH4" s="28"/>
      <c r="AI4" s="67"/>
      <c r="AJ4" s="67"/>
      <c r="AK4" s="67"/>
      <c r="AL4" s="28"/>
      <c r="AM4" s="67"/>
      <c r="AN4" s="28"/>
      <c r="AO4" s="67"/>
      <c r="AP4" s="28"/>
      <c r="AQ4" s="67"/>
      <c r="AR4" s="28"/>
    </row>
    <row r="5" spans="1:44" x14ac:dyDescent="0.25">
      <c r="A5" s="6"/>
      <c r="B5" s="6"/>
      <c r="C5" s="6"/>
      <c r="D5" s="6" t="s">
        <v>16</v>
      </c>
      <c r="E5" s="6"/>
      <c r="F5" s="28"/>
      <c r="G5" s="67"/>
      <c r="H5" s="28"/>
      <c r="I5" s="67"/>
      <c r="J5" s="28"/>
      <c r="K5" s="67"/>
      <c r="L5" s="28"/>
      <c r="M5" s="67"/>
      <c r="N5" s="28"/>
      <c r="O5" s="67"/>
      <c r="P5" s="28"/>
      <c r="Q5" s="67"/>
      <c r="R5" s="28"/>
      <c r="S5" s="67"/>
      <c r="T5" s="67"/>
      <c r="U5" s="67"/>
      <c r="V5" s="28"/>
      <c r="W5" s="67"/>
      <c r="X5" s="28"/>
      <c r="Y5" s="67"/>
      <c r="Z5" s="28"/>
      <c r="AA5" s="67"/>
      <c r="AB5" s="67"/>
      <c r="AC5" s="67"/>
      <c r="AD5" s="28"/>
      <c r="AE5" s="67"/>
      <c r="AF5" s="28"/>
      <c r="AG5" s="67"/>
      <c r="AH5" s="28"/>
      <c r="AI5" s="67"/>
      <c r="AJ5" s="67"/>
      <c r="AK5" s="67"/>
      <c r="AL5" s="28"/>
      <c r="AM5" s="67"/>
      <c r="AN5" s="28"/>
      <c r="AO5" s="67"/>
      <c r="AP5" s="28"/>
      <c r="AQ5" s="67"/>
      <c r="AR5" s="28"/>
    </row>
    <row r="6" spans="1:44" x14ac:dyDescent="0.25">
      <c r="A6" s="6"/>
      <c r="B6" s="6"/>
      <c r="C6" s="6"/>
      <c r="D6" s="6"/>
      <c r="E6" s="6" t="s">
        <v>17</v>
      </c>
      <c r="F6" s="28">
        <v>0</v>
      </c>
      <c r="G6" s="67"/>
      <c r="H6" s="28">
        <v>0</v>
      </c>
      <c r="I6" s="67"/>
      <c r="J6" s="28">
        <v>0</v>
      </c>
      <c r="K6" s="67"/>
      <c r="L6" s="28">
        <v>0</v>
      </c>
      <c r="M6" s="67"/>
      <c r="N6" s="28">
        <f>ROUND(F6+J6,5)</f>
        <v>0</v>
      </c>
      <c r="O6" s="67"/>
      <c r="P6" s="28">
        <f>ROUND(H6+L6,5)</f>
        <v>0</v>
      </c>
      <c r="Q6" s="67"/>
      <c r="R6" s="28">
        <v>20000</v>
      </c>
      <c r="S6" s="67"/>
      <c r="T6" s="67"/>
      <c r="U6" s="67"/>
      <c r="V6" s="28">
        <v>49693.29</v>
      </c>
      <c r="W6" s="67"/>
      <c r="X6" s="28">
        <v>51000</v>
      </c>
      <c r="Y6" s="67"/>
      <c r="Z6" s="28">
        <v>105000</v>
      </c>
      <c r="AA6" s="67"/>
      <c r="AB6" s="67"/>
      <c r="AC6" s="67"/>
      <c r="AD6" s="28">
        <v>14400.81</v>
      </c>
      <c r="AE6" s="67"/>
      <c r="AF6" s="28"/>
      <c r="AG6" s="67"/>
      <c r="AH6" s="28">
        <v>0</v>
      </c>
      <c r="AI6" s="67"/>
      <c r="AJ6" s="67"/>
      <c r="AK6" s="67"/>
      <c r="AL6" s="28">
        <f>ROUND(N6+R6+V6+Z6+AD6+AH6,5)</f>
        <v>189094.1</v>
      </c>
      <c r="AM6" s="67"/>
      <c r="AN6" s="28">
        <f>ROUND(P6+T6+X6+AB6+AF6+AJ6,5)</f>
        <v>51000</v>
      </c>
      <c r="AO6" s="67"/>
      <c r="AP6" s="28">
        <f>AL6</f>
        <v>189094.1</v>
      </c>
      <c r="AQ6" s="67"/>
      <c r="AR6" s="28">
        <f>AN6</f>
        <v>51000</v>
      </c>
    </row>
    <row r="7" spans="1:44" ht="15.75" thickBot="1" x14ac:dyDescent="0.3">
      <c r="A7" s="6"/>
      <c r="B7" s="6"/>
      <c r="C7" s="6"/>
      <c r="D7" s="6"/>
      <c r="E7" s="6" t="s">
        <v>26</v>
      </c>
      <c r="F7" s="8">
        <v>0</v>
      </c>
      <c r="G7" s="67"/>
      <c r="H7" s="8"/>
      <c r="I7" s="67"/>
      <c r="J7" s="8">
        <v>0</v>
      </c>
      <c r="K7" s="67"/>
      <c r="L7" s="8"/>
      <c r="M7" s="67"/>
      <c r="N7" s="8">
        <f>ROUND(F7+J7,5)</f>
        <v>0</v>
      </c>
      <c r="O7" s="67"/>
      <c r="P7" s="8"/>
      <c r="Q7" s="67"/>
      <c r="R7" s="8">
        <v>0</v>
      </c>
      <c r="S7" s="67"/>
      <c r="T7" s="67"/>
      <c r="U7" s="67"/>
      <c r="V7" s="8">
        <v>0</v>
      </c>
      <c r="W7" s="67"/>
      <c r="X7" s="8">
        <v>0</v>
      </c>
      <c r="Y7" s="67"/>
      <c r="Z7" s="8">
        <v>0</v>
      </c>
      <c r="AA7" s="67"/>
      <c r="AB7" s="67"/>
      <c r="AC7" s="67"/>
      <c r="AD7" s="8">
        <v>0</v>
      </c>
      <c r="AE7" s="67"/>
      <c r="AF7" s="28"/>
      <c r="AG7" s="67"/>
      <c r="AH7" s="8">
        <v>0</v>
      </c>
      <c r="AI7" s="67"/>
      <c r="AJ7" s="67"/>
      <c r="AK7" s="67"/>
      <c r="AL7" s="8">
        <f>ROUND(N7+R7+V7+Z7+AD7+AH7,5)</f>
        <v>0</v>
      </c>
      <c r="AM7" s="67"/>
      <c r="AN7" s="8">
        <f>ROUND(P7+T7+X7+AB7+AF7+AJ7,5)</f>
        <v>0</v>
      </c>
      <c r="AO7" s="67"/>
      <c r="AP7" s="8">
        <f>AL7</f>
        <v>0</v>
      </c>
      <c r="AQ7" s="67"/>
      <c r="AR7" s="8">
        <f>AN7</f>
        <v>0</v>
      </c>
    </row>
    <row r="8" spans="1:44" ht="15.75" thickBot="1" x14ac:dyDescent="0.3">
      <c r="A8" s="6"/>
      <c r="B8" s="6"/>
      <c r="C8" s="6"/>
      <c r="D8" s="6" t="s">
        <v>35</v>
      </c>
      <c r="E8" s="6"/>
      <c r="F8" s="64">
        <f>ROUND(SUM(F5:F7),5)</f>
        <v>0</v>
      </c>
      <c r="G8" s="67"/>
      <c r="H8" s="64">
        <f>ROUND(SUM(H5:H7),5)</f>
        <v>0</v>
      </c>
      <c r="I8" s="67"/>
      <c r="J8" s="64">
        <f>ROUND(SUM(J5:J7),5)</f>
        <v>0</v>
      </c>
      <c r="K8" s="67"/>
      <c r="L8" s="64">
        <f>ROUND(SUM(L5:L7),5)</f>
        <v>0</v>
      </c>
      <c r="M8" s="67"/>
      <c r="N8" s="64">
        <f>ROUND(F8+J8,5)</f>
        <v>0</v>
      </c>
      <c r="O8" s="67"/>
      <c r="P8" s="64">
        <f>ROUND(H8+L8,5)</f>
        <v>0</v>
      </c>
      <c r="Q8" s="67"/>
      <c r="R8" s="64">
        <f>ROUND(SUM(R5:R7),5)</f>
        <v>20000</v>
      </c>
      <c r="S8" s="67"/>
      <c r="T8" s="67"/>
      <c r="U8" s="67"/>
      <c r="V8" s="64">
        <f>ROUND(SUM(V5:V7),5)</f>
        <v>49693.29</v>
      </c>
      <c r="W8" s="67"/>
      <c r="X8" s="64">
        <f>ROUND(SUM(X5:X7),5)</f>
        <v>51000</v>
      </c>
      <c r="Y8" s="67"/>
      <c r="Z8" s="64">
        <f>ROUND(SUM(Z5:Z7),5)</f>
        <v>105000</v>
      </c>
      <c r="AA8" s="67"/>
      <c r="AB8" s="67"/>
      <c r="AC8" s="67"/>
      <c r="AD8" s="64">
        <f>ROUND(SUM(AD5:AD7),5)</f>
        <v>14400.81</v>
      </c>
      <c r="AE8" s="67"/>
      <c r="AF8" s="28"/>
      <c r="AG8" s="67"/>
      <c r="AH8" s="64">
        <f>ROUND(SUM(AH5:AH7),5)</f>
        <v>0</v>
      </c>
      <c r="AI8" s="67"/>
      <c r="AJ8" s="67"/>
      <c r="AK8" s="67"/>
      <c r="AL8" s="64">
        <f>ROUND(N8+R8+V8+Z8+AD8+AH8,5)</f>
        <v>189094.1</v>
      </c>
      <c r="AM8" s="67"/>
      <c r="AN8" s="64">
        <f>ROUND(P8+T8+X8+AB8+AF8+AJ8,5)</f>
        <v>51000</v>
      </c>
      <c r="AO8" s="67"/>
      <c r="AP8" s="64">
        <f>AL8</f>
        <v>189094.1</v>
      </c>
      <c r="AQ8" s="67"/>
      <c r="AR8" s="64">
        <f>AN8</f>
        <v>51000</v>
      </c>
    </row>
    <row r="9" spans="1:44" s="97" customFormat="1" x14ac:dyDescent="0.25">
      <c r="A9" s="94"/>
      <c r="B9" s="94"/>
      <c r="C9" s="94" t="s">
        <v>65</v>
      </c>
      <c r="D9" s="94"/>
      <c r="E9" s="94"/>
      <c r="F9" s="95">
        <f>F8</f>
        <v>0</v>
      </c>
      <c r="G9" s="96"/>
      <c r="H9" s="95">
        <f>H8</f>
        <v>0</v>
      </c>
      <c r="I9" s="96"/>
      <c r="J9" s="95">
        <f>J8</f>
        <v>0</v>
      </c>
      <c r="K9" s="96"/>
      <c r="L9" s="95">
        <f>L8</f>
        <v>0</v>
      </c>
      <c r="M9" s="96"/>
      <c r="N9" s="95">
        <f>ROUND(F9+J9,5)</f>
        <v>0</v>
      </c>
      <c r="O9" s="96"/>
      <c r="P9" s="95">
        <f>ROUND(H9+L9,5)</f>
        <v>0</v>
      </c>
      <c r="Q9" s="96"/>
      <c r="R9" s="95">
        <f>R8</f>
        <v>20000</v>
      </c>
      <c r="S9" s="96"/>
      <c r="T9" s="96"/>
      <c r="U9" s="96"/>
      <c r="V9" s="95">
        <f>V8</f>
        <v>49693.29</v>
      </c>
      <c r="W9" s="96"/>
      <c r="X9" s="95">
        <f>X8</f>
        <v>51000</v>
      </c>
      <c r="Y9" s="96"/>
      <c r="Z9" s="95">
        <f>Z8</f>
        <v>105000</v>
      </c>
      <c r="AA9" s="96"/>
      <c r="AB9" s="96"/>
      <c r="AC9" s="96"/>
      <c r="AD9" s="95">
        <f>AD8</f>
        <v>14400.81</v>
      </c>
      <c r="AE9" s="96"/>
      <c r="AF9" s="95"/>
      <c r="AG9" s="96"/>
      <c r="AH9" s="95">
        <f>AH8</f>
        <v>0</v>
      </c>
      <c r="AI9" s="96"/>
      <c r="AJ9" s="96"/>
      <c r="AK9" s="96"/>
      <c r="AL9" s="95">
        <f>ROUND(N9+R9+V9+Z9+AD9+AH9,5)</f>
        <v>189094.1</v>
      </c>
      <c r="AM9" s="96"/>
      <c r="AN9" s="95">
        <f>ROUND(P9+T9+X9+AB9+AF9+AJ9,5)</f>
        <v>51000</v>
      </c>
      <c r="AO9" s="96"/>
      <c r="AP9" s="95">
        <f>AL9</f>
        <v>189094.1</v>
      </c>
      <c r="AQ9" s="96"/>
      <c r="AR9" s="95">
        <f>AN9</f>
        <v>51000</v>
      </c>
    </row>
    <row r="10" spans="1:44" x14ac:dyDescent="0.25">
      <c r="A10" s="6"/>
      <c r="B10" s="6"/>
      <c r="C10" s="6"/>
      <c r="D10" s="6" t="s">
        <v>39</v>
      </c>
      <c r="E10" s="6"/>
      <c r="F10" s="28"/>
      <c r="G10" s="67"/>
      <c r="H10" s="28"/>
      <c r="I10" s="67"/>
      <c r="J10" s="28"/>
      <c r="K10" s="67"/>
      <c r="L10" s="28"/>
      <c r="M10" s="67"/>
      <c r="N10" s="28"/>
      <c r="O10" s="67"/>
      <c r="P10" s="28"/>
      <c r="Q10" s="67"/>
      <c r="R10" s="28"/>
      <c r="S10" s="67"/>
      <c r="T10" s="67"/>
      <c r="U10" s="67"/>
      <c r="V10" s="28"/>
      <c r="W10" s="67"/>
      <c r="X10" s="28"/>
      <c r="Y10" s="67"/>
      <c r="Z10" s="28"/>
      <c r="AA10" s="67"/>
      <c r="AB10" s="67"/>
      <c r="AC10" s="67"/>
      <c r="AD10" s="28"/>
      <c r="AE10" s="67"/>
      <c r="AF10" s="28"/>
      <c r="AG10" s="67"/>
      <c r="AH10" s="28"/>
      <c r="AI10" s="67"/>
      <c r="AJ10" s="67"/>
      <c r="AK10" s="67"/>
      <c r="AL10" s="28"/>
      <c r="AM10" s="67"/>
      <c r="AN10" s="28"/>
      <c r="AO10" s="67"/>
      <c r="AP10" s="28"/>
      <c r="AQ10" s="67"/>
      <c r="AR10" s="28"/>
    </row>
    <row r="11" spans="1:44" x14ac:dyDescent="0.25">
      <c r="A11" s="6"/>
      <c r="B11" s="6"/>
      <c r="C11" s="6"/>
      <c r="D11" s="6"/>
      <c r="E11" s="6" t="s">
        <v>40</v>
      </c>
      <c r="F11" s="28">
        <v>0</v>
      </c>
      <c r="G11" s="67"/>
      <c r="H11" s="28"/>
      <c r="I11" s="67"/>
      <c r="J11" s="28">
        <v>0</v>
      </c>
      <c r="K11" s="67"/>
      <c r="L11" s="28">
        <v>0</v>
      </c>
      <c r="M11" s="67"/>
      <c r="N11" s="28">
        <f t="shared" ref="N11:N27" si="0">ROUND(F11+J11,5)</f>
        <v>0</v>
      </c>
      <c r="O11" s="67"/>
      <c r="P11" s="28">
        <f>ROUND(H11+L11,5)</f>
        <v>0</v>
      </c>
      <c r="Q11" s="67"/>
      <c r="R11" s="28">
        <v>12083.97</v>
      </c>
      <c r="S11" s="67"/>
      <c r="T11" s="67"/>
      <c r="U11" s="67"/>
      <c r="V11" s="28">
        <v>32419.5</v>
      </c>
      <c r="W11" s="67"/>
      <c r="X11" s="28">
        <v>35460</v>
      </c>
      <c r="Y11" s="67"/>
      <c r="Z11" s="28">
        <v>36986.089999999997</v>
      </c>
      <c r="AA11" s="67"/>
      <c r="AB11" s="67"/>
      <c r="AC11" s="67"/>
      <c r="AD11" s="28">
        <v>12520.76</v>
      </c>
      <c r="AE11" s="67"/>
      <c r="AF11" s="28">
        <v>0</v>
      </c>
      <c r="AG11" s="67"/>
      <c r="AH11" s="28">
        <v>0</v>
      </c>
      <c r="AI11" s="67"/>
      <c r="AJ11" s="67"/>
      <c r="AK11" s="67"/>
      <c r="AL11" s="28">
        <f t="shared" ref="AL11:AL27" si="1">ROUND(N11+R11+V11+Z11+AD11+AH11,5)</f>
        <v>94010.32</v>
      </c>
      <c r="AM11" s="67"/>
      <c r="AN11" s="28">
        <f t="shared" ref="AN11:AN27" si="2">ROUND(P11+T11+X11+AB11+AF11+AJ11,5)</f>
        <v>35460</v>
      </c>
      <c r="AO11" s="67"/>
      <c r="AP11" s="28">
        <f t="shared" ref="AP11:AP27" si="3">AL11</f>
        <v>94010.32</v>
      </c>
      <c r="AQ11" s="67"/>
      <c r="AR11" s="28">
        <f t="shared" ref="AR11:AR27" si="4">AN11</f>
        <v>35460</v>
      </c>
    </row>
    <row r="12" spans="1:44" x14ac:dyDescent="0.25">
      <c r="A12" s="6"/>
      <c r="B12" s="6"/>
      <c r="C12" s="6"/>
      <c r="D12" s="6"/>
      <c r="E12" s="6" t="s">
        <v>42</v>
      </c>
      <c r="F12" s="28">
        <v>0</v>
      </c>
      <c r="G12" s="67"/>
      <c r="H12" s="28"/>
      <c r="I12" s="67"/>
      <c r="J12" s="28">
        <v>0</v>
      </c>
      <c r="K12" s="67"/>
      <c r="L12" s="28"/>
      <c r="M12" s="67"/>
      <c r="N12" s="28">
        <f t="shared" si="0"/>
        <v>0</v>
      </c>
      <c r="O12" s="67"/>
      <c r="P12" s="28"/>
      <c r="Q12" s="67"/>
      <c r="R12" s="28">
        <v>0</v>
      </c>
      <c r="S12" s="67"/>
      <c r="T12" s="67"/>
      <c r="U12" s="67"/>
      <c r="V12" s="28">
        <v>0</v>
      </c>
      <c r="W12" s="67"/>
      <c r="X12" s="28">
        <v>0</v>
      </c>
      <c r="Y12" s="67"/>
      <c r="Z12" s="28">
        <v>0</v>
      </c>
      <c r="AA12" s="67"/>
      <c r="AB12" s="67"/>
      <c r="AC12" s="67"/>
      <c r="AD12" s="28">
        <v>0</v>
      </c>
      <c r="AE12" s="67"/>
      <c r="AF12" s="28"/>
      <c r="AG12" s="67"/>
      <c r="AH12" s="28">
        <v>0</v>
      </c>
      <c r="AI12" s="67"/>
      <c r="AJ12" s="67"/>
      <c r="AK12" s="67"/>
      <c r="AL12" s="28">
        <f t="shared" si="1"/>
        <v>0</v>
      </c>
      <c r="AM12" s="67"/>
      <c r="AN12" s="28">
        <f t="shared" si="2"/>
        <v>0</v>
      </c>
      <c r="AO12" s="67"/>
      <c r="AP12" s="28">
        <f t="shared" si="3"/>
        <v>0</v>
      </c>
      <c r="AQ12" s="67"/>
      <c r="AR12" s="28">
        <f t="shared" si="4"/>
        <v>0</v>
      </c>
    </row>
    <row r="13" spans="1:44" x14ac:dyDescent="0.25">
      <c r="A13" s="6"/>
      <c r="B13" s="6"/>
      <c r="C13" s="6"/>
      <c r="D13" s="6"/>
      <c r="E13" s="6" t="s">
        <v>43</v>
      </c>
      <c r="F13" s="28">
        <v>0</v>
      </c>
      <c r="G13" s="67"/>
      <c r="H13" s="28"/>
      <c r="I13" s="67"/>
      <c r="J13" s="28">
        <v>0</v>
      </c>
      <c r="K13" s="67"/>
      <c r="L13" s="28">
        <v>0</v>
      </c>
      <c r="M13" s="67"/>
      <c r="N13" s="28">
        <f t="shared" si="0"/>
        <v>0</v>
      </c>
      <c r="O13" s="67"/>
      <c r="P13" s="28">
        <f t="shared" ref="P13:P23" si="5">ROUND(H13+L13,5)</f>
        <v>0</v>
      </c>
      <c r="Q13" s="67"/>
      <c r="R13" s="28">
        <v>0</v>
      </c>
      <c r="S13" s="67"/>
      <c r="T13" s="67"/>
      <c r="U13" s="67"/>
      <c r="V13" s="28">
        <v>0</v>
      </c>
      <c r="W13" s="67"/>
      <c r="X13" s="28">
        <v>500</v>
      </c>
      <c r="Y13" s="67"/>
      <c r="Z13" s="28">
        <v>0</v>
      </c>
      <c r="AA13" s="67"/>
      <c r="AB13" s="67"/>
      <c r="AC13" s="67"/>
      <c r="AD13" s="28">
        <v>0</v>
      </c>
      <c r="AE13" s="67"/>
      <c r="AF13" s="28"/>
      <c r="AG13" s="67"/>
      <c r="AH13" s="28">
        <v>0</v>
      </c>
      <c r="AI13" s="67"/>
      <c r="AJ13" s="67"/>
      <c r="AK13" s="67"/>
      <c r="AL13" s="28">
        <f t="shared" si="1"/>
        <v>0</v>
      </c>
      <c r="AM13" s="67"/>
      <c r="AN13" s="28">
        <f t="shared" si="2"/>
        <v>500</v>
      </c>
      <c r="AO13" s="67"/>
      <c r="AP13" s="28">
        <f t="shared" si="3"/>
        <v>0</v>
      </c>
      <c r="AQ13" s="67"/>
      <c r="AR13" s="28">
        <f t="shared" si="4"/>
        <v>500</v>
      </c>
    </row>
    <row r="14" spans="1:44" x14ac:dyDescent="0.25">
      <c r="A14" s="6"/>
      <c r="B14" s="6"/>
      <c r="C14" s="6"/>
      <c r="D14" s="6"/>
      <c r="E14" s="6" t="s">
        <v>44</v>
      </c>
      <c r="F14" s="28">
        <v>0</v>
      </c>
      <c r="G14" s="67"/>
      <c r="H14" s="28"/>
      <c r="I14" s="67"/>
      <c r="J14" s="28">
        <v>0</v>
      </c>
      <c r="K14" s="67"/>
      <c r="L14" s="28">
        <v>0</v>
      </c>
      <c r="M14" s="67"/>
      <c r="N14" s="28">
        <f t="shared" si="0"/>
        <v>0</v>
      </c>
      <c r="O14" s="67"/>
      <c r="P14" s="28">
        <f t="shared" si="5"/>
        <v>0</v>
      </c>
      <c r="Q14" s="67"/>
      <c r="R14" s="28">
        <v>79.59</v>
      </c>
      <c r="S14" s="67"/>
      <c r="T14" s="67"/>
      <c r="U14" s="67"/>
      <c r="V14" s="28">
        <v>0</v>
      </c>
      <c r="W14" s="67"/>
      <c r="X14" s="28">
        <v>317</v>
      </c>
      <c r="Y14" s="67"/>
      <c r="Z14" s="28">
        <v>278.55</v>
      </c>
      <c r="AA14" s="67"/>
      <c r="AB14" s="67"/>
      <c r="AC14" s="67"/>
      <c r="AD14" s="28">
        <v>0</v>
      </c>
      <c r="AE14" s="67"/>
      <c r="AF14" s="28"/>
      <c r="AG14" s="67"/>
      <c r="AH14" s="28">
        <v>0</v>
      </c>
      <c r="AI14" s="67"/>
      <c r="AJ14" s="67"/>
      <c r="AK14" s="67"/>
      <c r="AL14" s="28">
        <f t="shared" si="1"/>
        <v>358.14</v>
      </c>
      <c r="AM14" s="67"/>
      <c r="AN14" s="28">
        <f t="shared" si="2"/>
        <v>317</v>
      </c>
      <c r="AO14" s="67"/>
      <c r="AP14" s="28">
        <f t="shared" si="3"/>
        <v>358.14</v>
      </c>
      <c r="AQ14" s="67"/>
      <c r="AR14" s="28">
        <f t="shared" si="4"/>
        <v>317</v>
      </c>
    </row>
    <row r="15" spans="1:44" x14ac:dyDescent="0.25">
      <c r="A15" s="6"/>
      <c r="B15" s="6"/>
      <c r="C15" s="6"/>
      <c r="D15" s="6"/>
      <c r="E15" s="6" t="s">
        <v>45</v>
      </c>
      <c r="F15" s="28">
        <v>0</v>
      </c>
      <c r="G15" s="67"/>
      <c r="H15" s="28"/>
      <c r="I15" s="67"/>
      <c r="J15" s="28">
        <v>0</v>
      </c>
      <c r="K15" s="67"/>
      <c r="L15" s="28">
        <v>0</v>
      </c>
      <c r="M15" s="67"/>
      <c r="N15" s="28">
        <f t="shared" si="0"/>
        <v>0</v>
      </c>
      <c r="O15" s="67"/>
      <c r="P15" s="28">
        <f t="shared" si="5"/>
        <v>0</v>
      </c>
      <c r="Q15" s="67"/>
      <c r="R15" s="28">
        <v>124.56</v>
      </c>
      <c r="S15" s="67"/>
      <c r="T15" s="67"/>
      <c r="U15" s="67"/>
      <c r="V15" s="28">
        <v>458.64</v>
      </c>
      <c r="W15" s="67"/>
      <c r="X15" s="28">
        <v>1335</v>
      </c>
      <c r="Y15" s="67"/>
      <c r="Z15" s="28">
        <v>288.86</v>
      </c>
      <c r="AA15" s="67"/>
      <c r="AB15" s="67"/>
      <c r="AC15" s="67"/>
      <c r="AD15" s="28">
        <v>135.01</v>
      </c>
      <c r="AE15" s="67"/>
      <c r="AF15" s="28">
        <v>0</v>
      </c>
      <c r="AG15" s="67"/>
      <c r="AH15" s="28">
        <v>0</v>
      </c>
      <c r="AI15" s="67"/>
      <c r="AJ15" s="67"/>
      <c r="AK15" s="67"/>
      <c r="AL15" s="28">
        <f t="shared" si="1"/>
        <v>1007.07</v>
      </c>
      <c r="AM15" s="67"/>
      <c r="AN15" s="28">
        <f t="shared" si="2"/>
        <v>1335</v>
      </c>
      <c r="AO15" s="67"/>
      <c r="AP15" s="28">
        <f t="shared" si="3"/>
        <v>1007.07</v>
      </c>
      <c r="AQ15" s="67"/>
      <c r="AR15" s="28">
        <f t="shared" si="4"/>
        <v>1335</v>
      </c>
    </row>
    <row r="16" spans="1:44" x14ac:dyDescent="0.25">
      <c r="A16" s="6"/>
      <c r="B16" s="6"/>
      <c r="C16" s="6"/>
      <c r="D16" s="6"/>
      <c r="E16" s="6" t="s">
        <v>46</v>
      </c>
      <c r="F16" s="28">
        <v>0</v>
      </c>
      <c r="G16" s="67"/>
      <c r="H16" s="28"/>
      <c r="I16" s="67"/>
      <c r="J16" s="28">
        <v>0</v>
      </c>
      <c r="K16" s="67"/>
      <c r="L16" s="28">
        <v>0</v>
      </c>
      <c r="M16" s="67"/>
      <c r="N16" s="28">
        <f t="shared" si="0"/>
        <v>0</v>
      </c>
      <c r="O16" s="67"/>
      <c r="P16" s="28">
        <f t="shared" si="5"/>
        <v>0</v>
      </c>
      <c r="Q16" s="67"/>
      <c r="R16" s="28">
        <v>27.28</v>
      </c>
      <c r="S16" s="67"/>
      <c r="T16" s="67"/>
      <c r="U16" s="67"/>
      <c r="V16" s="28">
        <v>92.26</v>
      </c>
      <c r="W16" s="67"/>
      <c r="X16" s="28">
        <v>71</v>
      </c>
      <c r="Y16" s="67"/>
      <c r="Z16" s="28">
        <v>79.42</v>
      </c>
      <c r="AA16" s="67"/>
      <c r="AB16" s="67"/>
      <c r="AC16" s="67"/>
      <c r="AD16" s="28">
        <v>69.66</v>
      </c>
      <c r="AE16" s="67"/>
      <c r="AF16" s="28">
        <v>0</v>
      </c>
      <c r="AG16" s="67"/>
      <c r="AH16" s="28">
        <v>0</v>
      </c>
      <c r="AI16" s="67"/>
      <c r="AJ16" s="67"/>
      <c r="AK16" s="67"/>
      <c r="AL16" s="28">
        <f t="shared" si="1"/>
        <v>268.62</v>
      </c>
      <c r="AM16" s="67"/>
      <c r="AN16" s="28">
        <f t="shared" si="2"/>
        <v>71</v>
      </c>
      <c r="AO16" s="67"/>
      <c r="AP16" s="28">
        <f t="shared" si="3"/>
        <v>268.62</v>
      </c>
      <c r="AQ16" s="67"/>
      <c r="AR16" s="28">
        <f t="shared" si="4"/>
        <v>71</v>
      </c>
    </row>
    <row r="17" spans="1:44" x14ac:dyDescent="0.25">
      <c r="A17" s="6"/>
      <c r="B17" s="6"/>
      <c r="C17" s="6"/>
      <c r="D17" s="6"/>
      <c r="E17" s="6" t="s">
        <v>47</v>
      </c>
      <c r="F17" s="28">
        <v>0</v>
      </c>
      <c r="G17" s="67"/>
      <c r="H17" s="28"/>
      <c r="I17" s="67"/>
      <c r="J17" s="28">
        <v>0</v>
      </c>
      <c r="K17" s="67"/>
      <c r="L17" s="28">
        <v>0</v>
      </c>
      <c r="M17" s="67"/>
      <c r="N17" s="28">
        <f t="shared" si="0"/>
        <v>0</v>
      </c>
      <c r="O17" s="67"/>
      <c r="P17" s="28">
        <f t="shared" si="5"/>
        <v>0</v>
      </c>
      <c r="Q17" s="67"/>
      <c r="R17" s="28">
        <v>390.84</v>
      </c>
      <c r="S17" s="67"/>
      <c r="T17" s="67"/>
      <c r="U17" s="67"/>
      <c r="V17" s="28">
        <v>1962.32</v>
      </c>
      <c r="W17" s="67"/>
      <c r="X17" s="28">
        <v>2055</v>
      </c>
      <c r="Y17" s="67"/>
      <c r="Z17" s="28">
        <v>1729.54</v>
      </c>
      <c r="AA17" s="67"/>
      <c r="AB17" s="67"/>
      <c r="AC17" s="67"/>
      <c r="AD17" s="28">
        <v>944.68</v>
      </c>
      <c r="AE17" s="67"/>
      <c r="AF17" s="28">
        <v>0</v>
      </c>
      <c r="AG17" s="67"/>
      <c r="AH17" s="28">
        <v>0</v>
      </c>
      <c r="AI17" s="67"/>
      <c r="AJ17" s="67"/>
      <c r="AK17" s="67"/>
      <c r="AL17" s="28">
        <f t="shared" si="1"/>
        <v>5027.38</v>
      </c>
      <c r="AM17" s="67"/>
      <c r="AN17" s="28">
        <f t="shared" si="2"/>
        <v>2055</v>
      </c>
      <c r="AO17" s="67"/>
      <c r="AP17" s="28">
        <f t="shared" si="3"/>
        <v>5027.38</v>
      </c>
      <c r="AQ17" s="67"/>
      <c r="AR17" s="28">
        <f t="shared" si="4"/>
        <v>2055</v>
      </c>
    </row>
    <row r="18" spans="1:44" x14ac:dyDescent="0.25">
      <c r="A18" s="6"/>
      <c r="B18" s="6"/>
      <c r="C18" s="6"/>
      <c r="D18" s="6"/>
      <c r="E18" s="6" t="s">
        <v>48</v>
      </c>
      <c r="F18" s="28">
        <v>0</v>
      </c>
      <c r="G18" s="67"/>
      <c r="H18" s="28"/>
      <c r="I18" s="67"/>
      <c r="J18" s="28">
        <v>0</v>
      </c>
      <c r="K18" s="67"/>
      <c r="L18" s="28">
        <v>0</v>
      </c>
      <c r="M18" s="67"/>
      <c r="N18" s="28">
        <f t="shared" si="0"/>
        <v>0</v>
      </c>
      <c r="O18" s="67"/>
      <c r="P18" s="28">
        <f t="shared" si="5"/>
        <v>0</v>
      </c>
      <c r="Q18" s="67"/>
      <c r="R18" s="28">
        <v>112.9</v>
      </c>
      <c r="S18" s="67"/>
      <c r="T18" s="67"/>
      <c r="U18" s="67"/>
      <c r="V18" s="28">
        <v>396.05</v>
      </c>
      <c r="W18" s="67"/>
      <c r="X18" s="28">
        <v>437</v>
      </c>
      <c r="Y18" s="67"/>
      <c r="Z18" s="28">
        <v>328.13</v>
      </c>
      <c r="AA18" s="67"/>
      <c r="AB18" s="67"/>
      <c r="AC18" s="67"/>
      <c r="AD18" s="28">
        <v>230.4</v>
      </c>
      <c r="AE18" s="67"/>
      <c r="AF18" s="28">
        <v>0</v>
      </c>
      <c r="AG18" s="67"/>
      <c r="AH18" s="28">
        <v>0</v>
      </c>
      <c r="AI18" s="67"/>
      <c r="AJ18" s="67"/>
      <c r="AK18" s="67"/>
      <c r="AL18" s="28">
        <f t="shared" si="1"/>
        <v>1067.48</v>
      </c>
      <c r="AM18" s="67"/>
      <c r="AN18" s="28">
        <f t="shared" si="2"/>
        <v>437</v>
      </c>
      <c r="AO18" s="67"/>
      <c r="AP18" s="28">
        <f t="shared" si="3"/>
        <v>1067.48</v>
      </c>
      <c r="AQ18" s="67"/>
      <c r="AR18" s="28">
        <f t="shared" si="4"/>
        <v>437</v>
      </c>
    </row>
    <row r="19" spans="1:44" x14ac:dyDescent="0.25">
      <c r="A19" s="6"/>
      <c r="B19" s="6"/>
      <c r="C19" s="6"/>
      <c r="D19" s="6"/>
      <c r="E19" s="6" t="s">
        <v>49</v>
      </c>
      <c r="F19" s="28">
        <v>0</v>
      </c>
      <c r="G19" s="67"/>
      <c r="H19" s="28"/>
      <c r="I19" s="67"/>
      <c r="J19" s="28">
        <v>0</v>
      </c>
      <c r="K19" s="67"/>
      <c r="L19" s="28">
        <v>0</v>
      </c>
      <c r="M19" s="67"/>
      <c r="N19" s="28">
        <f t="shared" si="0"/>
        <v>0</v>
      </c>
      <c r="O19" s="67"/>
      <c r="P19" s="28">
        <f t="shared" si="5"/>
        <v>0</v>
      </c>
      <c r="Q19" s="67"/>
      <c r="R19" s="28">
        <v>23.43</v>
      </c>
      <c r="S19" s="67"/>
      <c r="T19" s="67"/>
      <c r="U19" s="67"/>
      <c r="V19" s="28">
        <v>78.44</v>
      </c>
      <c r="W19" s="67"/>
      <c r="X19" s="28">
        <v>127</v>
      </c>
      <c r="Y19" s="67"/>
      <c r="Z19" s="28">
        <v>66.08</v>
      </c>
      <c r="AA19" s="67"/>
      <c r="AB19" s="67"/>
      <c r="AC19" s="67"/>
      <c r="AD19" s="28">
        <v>45.51</v>
      </c>
      <c r="AE19" s="67"/>
      <c r="AF19" s="28">
        <v>0</v>
      </c>
      <c r="AG19" s="67"/>
      <c r="AH19" s="28">
        <v>0</v>
      </c>
      <c r="AI19" s="67"/>
      <c r="AJ19" s="67"/>
      <c r="AK19" s="67"/>
      <c r="AL19" s="28">
        <f t="shared" si="1"/>
        <v>213.46</v>
      </c>
      <c r="AM19" s="67"/>
      <c r="AN19" s="28">
        <f t="shared" si="2"/>
        <v>127</v>
      </c>
      <c r="AO19" s="67"/>
      <c r="AP19" s="28">
        <f t="shared" si="3"/>
        <v>213.46</v>
      </c>
      <c r="AQ19" s="67"/>
      <c r="AR19" s="28">
        <f t="shared" si="4"/>
        <v>127</v>
      </c>
    </row>
    <row r="20" spans="1:44" x14ac:dyDescent="0.25">
      <c r="A20" s="6"/>
      <c r="B20" s="6"/>
      <c r="C20" s="6"/>
      <c r="D20" s="6"/>
      <c r="E20" s="6" t="s">
        <v>50</v>
      </c>
      <c r="F20" s="28">
        <v>0</v>
      </c>
      <c r="G20" s="67"/>
      <c r="H20" s="28"/>
      <c r="I20" s="67"/>
      <c r="J20" s="28">
        <v>0</v>
      </c>
      <c r="K20" s="67"/>
      <c r="L20" s="28">
        <v>0</v>
      </c>
      <c r="M20" s="67"/>
      <c r="N20" s="28">
        <f t="shared" si="0"/>
        <v>0</v>
      </c>
      <c r="O20" s="67"/>
      <c r="P20" s="28">
        <f t="shared" si="5"/>
        <v>0</v>
      </c>
      <c r="Q20" s="67"/>
      <c r="R20" s="28">
        <v>0</v>
      </c>
      <c r="S20" s="67"/>
      <c r="T20" s="67"/>
      <c r="U20" s="67"/>
      <c r="V20" s="28">
        <v>0</v>
      </c>
      <c r="W20" s="67"/>
      <c r="X20" s="28">
        <v>40</v>
      </c>
      <c r="Y20" s="67"/>
      <c r="Z20" s="28">
        <v>0</v>
      </c>
      <c r="AA20" s="67"/>
      <c r="AB20" s="67"/>
      <c r="AC20" s="67"/>
      <c r="AD20" s="28">
        <v>0</v>
      </c>
      <c r="AE20" s="67"/>
      <c r="AF20" s="28"/>
      <c r="AG20" s="67"/>
      <c r="AH20" s="28">
        <v>0</v>
      </c>
      <c r="AI20" s="67"/>
      <c r="AJ20" s="67"/>
      <c r="AK20" s="67"/>
      <c r="AL20" s="28">
        <f t="shared" si="1"/>
        <v>0</v>
      </c>
      <c r="AM20" s="67"/>
      <c r="AN20" s="28">
        <f t="shared" si="2"/>
        <v>40</v>
      </c>
      <c r="AO20" s="67"/>
      <c r="AP20" s="28">
        <f t="shared" si="3"/>
        <v>0</v>
      </c>
      <c r="AQ20" s="67"/>
      <c r="AR20" s="28">
        <f t="shared" si="4"/>
        <v>40</v>
      </c>
    </row>
    <row r="21" spans="1:44" x14ac:dyDescent="0.25">
      <c r="A21" s="6"/>
      <c r="B21" s="6"/>
      <c r="C21" s="6"/>
      <c r="D21" s="6"/>
      <c r="E21" s="6" t="s">
        <v>51</v>
      </c>
      <c r="F21" s="28">
        <v>0</v>
      </c>
      <c r="G21" s="67"/>
      <c r="H21" s="28"/>
      <c r="I21" s="67"/>
      <c r="J21" s="28">
        <v>0</v>
      </c>
      <c r="K21" s="67"/>
      <c r="L21" s="28">
        <v>0</v>
      </c>
      <c r="M21" s="67"/>
      <c r="N21" s="28">
        <f t="shared" si="0"/>
        <v>0</v>
      </c>
      <c r="O21" s="67"/>
      <c r="P21" s="28">
        <f t="shared" si="5"/>
        <v>0</v>
      </c>
      <c r="Q21" s="67"/>
      <c r="R21" s="28">
        <v>65.64</v>
      </c>
      <c r="S21" s="67"/>
      <c r="T21" s="67"/>
      <c r="U21" s="67"/>
      <c r="V21" s="28">
        <v>1214.58</v>
      </c>
      <c r="W21" s="67"/>
      <c r="X21" s="28">
        <v>3836</v>
      </c>
      <c r="Y21" s="67"/>
      <c r="Z21" s="28">
        <v>874.93</v>
      </c>
      <c r="AA21" s="67"/>
      <c r="AB21" s="67"/>
      <c r="AC21" s="67"/>
      <c r="AD21" s="28">
        <v>119.76</v>
      </c>
      <c r="AE21" s="67"/>
      <c r="AF21" s="28">
        <v>0</v>
      </c>
      <c r="AG21" s="67"/>
      <c r="AH21" s="28">
        <v>0</v>
      </c>
      <c r="AI21" s="67"/>
      <c r="AJ21" s="67"/>
      <c r="AK21" s="67"/>
      <c r="AL21" s="28">
        <f t="shared" si="1"/>
        <v>2274.91</v>
      </c>
      <c r="AM21" s="67"/>
      <c r="AN21" s="28">
        <f t="shared" si="2"/>
        <v>3836</v>
      </c>
      <c r="AO21" s="67"/>
      <c r="AP21" s="28">
        <f t="shared" si="3"/>
        <v>2274.91</v>
      </c>
      <c r="AQ21" s="67"/>
      <c r="AR21" s="28">
        <f t="shared" si="4"/>
        <v>3836</v>
      </c>
    </row>
    <row r="22" spans="1:44" x14ac:dyDescent="0.25">
      <c r="A22" s="6"/>
      <c r="B22" s="6"/>
      <c r="C22" s="6"/>
      <c r="D22" s="6"/>
      <c r="E22" s="6" t="s">
        <v>52</v>
      </c>
      <c r="F22" s="28">
        <v>0</v>
      </c>
      <c r="G22" s="67"/>
      <c r="H22" s="28"/>
      <c r="I22" s="67"/>
      <c r="J22" s="28">
        <v>0</v>
      </c>
      <c r="K22" s="67"/>
      <c r="L22" s="28">
        <v>0</v>
      </c>
      <c r="M22" s="67"/>
      <c r="N22" s="28">
        <f t="shared" si="0"/>
        <v>0</v>
      </c>
      <c r="O22" s="67"/>
      <c r="P22" s="28">
        <f t="shared" si="5"/>
        <v>0</v>
      </c>
      <c r="Q22" s="67"/>
      <c r="R22" s="28">
        <v>194.22</v>
      </c>
      <c r="S22" s="67"/>
      <c r="T22" s="67"/>
      <c r="U22" s="67"/>
      <c r="V22" s="28">
        <v>562.08000000000004</v>
      </c>
      <c r="W22" s="67"/>
      <c r="X22" s="28">
        <v>1537</v>
      </c>
      <c r="Y22" s="67"/>
      <c r="Z22" s="28">
        <v>398.15</v>
      </c>
      <c r="AA22" s="67"/>
      <c r="AB22" s="67"/>
      <c r="AC22" s="67"/>
      <c r="AD22" s="28">
        <v>305.27</v>
      </c>
      <c r="AE22" s="67"/>
      <c r="AF22" s="28">
        <v>0</v>
      </c>
      <c r="AG22" s="67"/>
      <c r="AH22" s="28">
        <v>0</v>
      </c>
      <c r="AI22" s="67"/>
      <c r="AJ22" s="67"/>
      <c r="AK22" s="67"/>
      <c r="AL22" s="28">
        <f t="shared" si="1"/>
        <v>1459.72</v>
      </c>
      <c r="AM22" s="67"/>
      <c r="AN22" s="28">
        <f t="shared" si="2"/>
        <v>1537</v>
      </c>
      <c r="AO22" s="67"/>
      <c r="AP22" s="28">
        <f t="shared" si="3"/>
        <v>1459.72</v>
      </c>
      <c r="AQ22" s="67"/>
      <c r="AR22" s="28">
        <f t="shared" si="4"/>
        <v>1537</v>
      </c>
    </row>
    <row r="23" spans="1:44" x14ac:dyDescent="0.25">
      <c r="A23" s="6"/>
      <c r="B23" s="6"/>
      <c r="C23" s="6"/>
      <c r="D23" s="6"/>
      <c r="E23" s="6" t="s">
        <v>53</v>
      </c>
      <c r="F23" s="28">
        <v>0</v>
      </c>
      <c r="G23" s="67"/>
      <c r="H23" s="28"/>
      <c r="I23" s="67"/>
      <c r="J23" s="28">
        <v>22923</v>
      </c>
      <c r="K23" s="67"/>
      <c r="L23" s="28">
        <v>0</v>
      </c>
      <c r="M23" s="67"/>
      <c r="N23" s="28">
        <f t="shared" si="0"/>
        <v>22923</v>
      </c>
      <c r="O23" s="67"/>
      <c r="P23" s="28">
        <f t="shared" si="5"/>
        <v>0</v>
      </c>
      <c r="Q23" s="67"/>
      <c r="R23" s="28">
        <v>6897.57</v>
      </c>
      <c r="S23" s="67"/>
      <c r="T23" s="67"/>
      <c r="U23" s="67"/>
      <c r="V23" s="28">
        <v>17501.150000000001</v>
      </c>
      <c r="W23" s="67"/>
      <c r="X23" s="28">
        <v>21839</v>
      </c>
      <c r="Y23" s="67"/>
      <c r="Z23" s="28">
        <v>63970.25</v>
      </c>
      <c r="AA23" s="67"/>
      <c r="AB23" s="67"/>
      <c r="AC23" s="67"/>
      <c r="AD23" s="28">
        <v>29.76</v>
      </c>
      <c r="AE23" s="67"/>
      <c r="AF23" s="28">
        <v>0</v>
      </c>
      <c r="AG23" s="67"/>
      <c r="AH23" s="28">
        <v>0</v>
      </c>
      <c r="AI23" s="67"/>
      <c r="AJ23" s="67"/>
      <c r="AK23" s="67"/>
      <c r="AL23" s="28">
        <f t="shared" si="1"/>
        <v>111321.73</v>
      </c>
      <c r="AM23" s="67"/>
      <c r="AN23" s="28">
        <f t="shared" si="2"/>
        <v>21839</v>
      </c>
      <c r="AO23" s="67"/>
      <c r="AP23" s="28">
        <f t="shared" si="3"/>
        <v>111321.73</v>
      </c>
      <c r="AQ23" s="67"/>
      <c r="AR23" s="28">
        <f t="shared" si="4"/>
        <v>21839</v>
      </c>
    </row>
    <row r="24" spans="1:44" ht="15.75" thickBot="1" x14ac:dyDescent="0.3">
      <c r="A24" s="6"/>
      <c r="B24" s="6"/>
      <c r="C24" s="6"/>
      <c r="D24" s="6"/>
      <c r="E24" s="6" t="s">
        <v>89</v>
      </c>
      <c r="F24" s="8">
        <v>0</v>
      </c>
      <c r="G24" s="67"/>
      <c r="H24" s="28"/>
      <c r="I24" s="67"/>
      <c r="J24" s="8">
        <v>0</v>
      </c>
      <c r="K24" s="67"/>
      <c r="L24" s="8"/>
      <c r="M24" s="67"/>
      <c r="N24" s="8">
        <f t="shared" si="0"/>
        <v>0</v>
      </c>
      <c r="O24" s="67"/>
      <c r="P24" s="8"/>
      <c r="Q24" s="67"/>
      <c r="R24" s="8">
        <v>0</v>
      </c>
      <c r="S24" s="67"/>
      <c r="T24" s="67"/>
      <c r="U24" s="67"/>
      <c r="V24" s="8">
        <v>0</v>
      </c>
      <c r="W24" s="67"/>
      <c r="X24" s="8">
        <v>1000</v>
      </c>
      <c r="Y24" s="67"/>
      <c r="Z24" s="8">
        <v>0</v>
      </c>
      <c r="AA24" s="67"/>
      <c r="AB24" s="67"/>
      <c r="AC24" s="67"/>
      <c r="AD24" s="8">
        <v>0</v>
      </c>
      <c r="AE24" s="67"/>
      <c r="AF24" s="8"/>
      <c r="AG24" s="67"/>
      <c r="AH24" s="8">
        <v>0</v>
      </c>
      <c r="AI24" s="67"/>
      <c r="AJ24" s="67"/>
      <c r="AK24" s="67"/>
      <c r="AL24" s="8">
        <f t="shared" si="1"/>
        <v>0</v>
      </c>
      <c r="AM24" s="67"/>
      <c r="AN24" s="8">
        <f t="shared" si="2"/>
        <v>1000</v>
      </c>
      <c r="AO24" s="67"/>
      <c r="AP24" s="8">
        <f t="shared" si="3"/>
        <v>0</v>
      </c>
      <c r="AQ24" s="67"/>
      <c r="AR24" s="8">
        <f t="shared" si="4"/>
        <v>1000</v>
      </c>
    </row>
    <row r="25" spans="1:44" ht="15.75" thickBot="1" x14ac:dyDescent="0.3">
      <c r="A25" s="6"/>
      <c r="B25" s="6"/>
      <c r="C25" s="6"/>
      <c r="D25" s="6" t="s">
        <v>54</v>
      </c>
      <c r="E25" s="6"/>
      <c r="F25" s="65">
        <f>ROUND(SUM(F10:F24),5)</f>
        <v>0</v>
      </c>
      <c r="G25" s="67"/>
      <c r="H25" s="8"/>
      <c r="I25" s="67"/>
      <c r="J25" s="65">
        <f>ROUND(SUM(J10:J24),5)</f>
        <v>22923</v>
      </c>
      <c r="K25" s="67"/>
      <c r="L25" s="65">
        <f>ROUND(SUM(L10:L24),5)</f>
        <v>0</v>
      </c>
      <c r="M25" s="67"/>
      <c r="N25" s="65">
        <f t="shared" si="0"/>
        <v>22923</v>
      </c>
      <c r="O25" s="67"/>
      <c r="P25" s="65">
        <f>ROUND(H25+L25,5)</f>
        <v>0</v>
      </c>
      <c r="Q25" s="67"/>
      <c r="R25" s="65">
        <f>ROUND(SUM(R10:R24),5)</f>
        <v>20000</v>
      </c>
      <c r="S25" s="67"/>
      <c r="T25" s="67"/>
      <c r="U25" s="67"/>
      <c r="V25" s="65">
        <f>ROUND(SUM(V10:V24),5)</f>
        <v>54685.02</v>
      </c>
      <c r="W25" s="67"/>
      <c r="X25" s="65">
        <f>ROUND(SUM(X10:X24),5)</f>
        <v>68554</v>
      </c>
      <c r="Y25" s="67"/>
      <c r="Z25" s="65">
        <f>ROUND(SUM(Z10:Z24),5)</f>
        <v>105000</v>
      </c>
      <c r="AA25" s="67"/>
      <c r="AB25" s="67"/>
      <c r="AC25" s="67"/>
      <c r="AD25" s="65">
        <f>ROUND(SUM(AD10:AD24),5)</f>
        <v>14400.81</v>
      </c>
      <c r="AE25" s="67"/>
      <c r="AF25" s="65">
        <f>ROUND(SUM(AF10:AF24),5)</f>
        <v>0</v>
      </c>
      <c r="AG25" s="67"/>
      <c r="AH25" s="65">
        <f>ROUND(SUM(AH10:AH24),5)</f>
        <v>0</v>
      </c>
      <c r="AI25" s="67"/>
      <c r="AJ25" s="67"/>
      <c r="AK25" s="67"/>
      <c r="AL25" s="65">
        <f t="shared" si="1"/>
        <v>217008.83</v>
      </c>
      <c r="AM25" s="67"/>
      <c r="AN25" s="65">
        <f t="shared" si="2"/>
        <v>68554</v>
      </c>
      <c r="AO25" s="67"/>
      <c r="AP25" s="65">
        <f t="shared" si="3"/>
        <v>217008.83</v>
      </c>
      <c r="AQ25" s="67"/>
      <c r="AR25" s="65">
        <f t="shared" si="4"/>
        <v>68554</v>
      </c>
    </row>
    <row r="26" spans="1:44" s="97" customFormat="1" ht="15.75" thickBot="1" x14ac:dyDescent="0.3">
      <c r="A26" s="94"/>
      <c r="B26" s="94" t="s">
        <v>66</v>
      </c>
      <c r="C26" s="94"/>
      <c r="D26" s="94"/>
      <c r="E26" s="94"/>
      <c r="F26" s="98">
        <f>ROUND(F4+F9-F25,5)</f>
        <v>0</v>
      </c>
      <c r="G26" s="96"/>
      <c r="H26" s="98">
        <f>ROUND(H4+H9-H25,5)</f>
        <v>0</v>
      </c>
      <c r="I26" s="96"/>
      <c r="J26" s="98">
        <f>ROUND(J4+J9-J25,5)</f>
        <v>-22923</v>
      </c>
      <c r="K26" s="96"/>
      <c r="L26" s="98">
        <f>ROUND(L4+L9-L25,5)</f>
        <v>0</v>
      </c>
      <c r="M26" s="96"/>
      <c r="N26" s="98">
        <f t="shared" si="0"/>
        <v>-22923</v>
      </c>
      <c r="O26" s="96"/>
      <c r="P26" s="98">
        <f>ROUND(H26+L26,5)</f>
        <v>0</v>
      </c>
      <c r="Q26" s="96"/>
      <c r="R26" s="98">
        <f>ROUND(R4+R9-R25,5)</f>
        <v>0</v>
      </c>
      <c r="S26" s="96"/>
      <c r="T26" s="96"/>
      <c r="U26" s="96"/>
      <c r="V26" s="98">
        <f>ROUND(V4+V9-V25,5)</f>
        <v>-4991.7299999999996</v>
      </c>
      <c r="W26" s="96"/>
      <c r="X26" s="98">
        <f>ROUND(X4+X9-X25,5)</f>
        <v>-17554</v>
      </c>
      <c r="Y26" s="96"/>
      <c r="Z26" s="98">
        <f>ROUND(Z4+Z9-Z25,5)</f>
        <v>0</v>
      </c>
      <c r="AA26" s="96"/>
      <c r="AB26" s="96"/>
      <c r="AC26" s="96"/>
      <c r="AD26" s="98">
        <f>ROUND(AD4+AD9-AD25,5)</f>
        <v>0</v>
      </c>
      <c r="AE26" s="96"/>
      <c r="AF26" s="98">
        <f>ROUND(AF4+AF9-AF25,5)</f>
        <v>0</v>
      </c>
      <c r="AG26" s="96"/>
      <c r="AH26" s="98">
        <f>ROUND(AH4+AH9-AH25,5)</f>
        <v>0</v>
      </c>
      <c r="AI26" s="96"/>
      <c r="AJ26" s="96"/>
      <c r="AK26" s="96"/>
      <c r="AL26" s="98">
        <f t="shared" si="1"/>
        <v>-27914.73</v>
      </c>
      <c r="AM26" s="96"/>
      <c r="AN26" s="98">
        <f t="shared" si="2"/>
        <v>-17554</v>
      </c>
      <c r="AO26" s="96"/>
      <c r="AP26" s="98">
        <f t="shared" si="3"/>
        <v>-27914.73</v>
      </c>
      <c r="AQ26" s="96"/>
      <c r="AR26" s="98">
        <f t="shared" si="4"/>
        <v>-17554</v>
      </c>
    </row>
    <row r="27" spans="1:44" s="72" customFormat="1" ht="12" thickBot="1" x14ac:dyDescent="0.25">
      <c r="A27" s="6" t="s">
        <v>67</v>
      </c>
      <c r="B27" s="6"/>
      <c r="C27" s="6"/>
      <c r="D27" s="6"/>
      <c r="E27" s="6"/>
      <c r="F27" s="71">
        <f>F26</f>
        <v>0</v>
      </c>
      <c r="G27" s="6"/>
      <c r="H27" s="71">
        <f>H26</f>
        <v>0</v>
      </c>
      <c r="I27" s="6"/>
      <c r="J27" s="71">
        <f>J26</f>
        <v>-22923</v>
      </c>
      <c r="K27" s="6"/>
      <c r="L27" s="71">
        <f>L26</f>
        <v>0</v>
      </c>
      <c r="M27" s="6"/>
      <c r="N27" s="71">
        <f t="shared" si="0"/>
        <v>-22923</v>
      </c>
      <c r="O27" s="6"/>
      <c r="P27" s="71">
        <f>ROUND(H27+L27,5)</f>
        <v>0</v>
      </c>
      <c r="Q27" s="6"/>
      <c r="R27" s="71">
        <f>R26</f>
        <v>0</v>
      </c>
      <c r="S27" s="6"/>
      <c r="T27" s="6"/>
      <c r="U27" s="6"/>
      <c r="V27" s="71">
        <f>V26</f>
        <v>-4991.7299999999996</v>
      </c>
      <c r="W27" s="6"/>
      <c r="X27" s="71">
        <f>X26</f>
        <v>-17554</v>
      </c>
      <c r="Y27" s="6"/>
      <c r="Z27" s="71">
        <f>Z26</f>
        <v>0</v>
      </c>
      <c r="AA27" s="6"/>
      <c r="AB27" s="6"/>
      <c r="AC27" s="6"/>
      <c r="AD27" s="71">
        <f>AD26</f>
        <v>0</v>
      </c>
      <c r="AE27" s="6"/>
      <c r="AF27" s="71">
        <f>AF26</f>
        <v>0</v>
      </c>
      <c r="AG27" s="6"/>
      <c r="AH27" s="71">
        <f>AH26</f>
        <v>0</v>
      </c>
      <c r="AI27" s="6"/>
      <c r="AJ27" s="6"/>
      <c r="AK27" s="6"/>
      <c r="AL27" s="71">
        <f t="shared" si="1"/>
        <v>-27914.73</v>
      </c>
      <c r="AM27" s="6"/>
      <c r="AN27" s="71">
        <f t="shared" si="2"/>
        <v>-17554</v>
      </c>
      <c r="AO27" s="6"/>
      <c r="AP27" s="71">
        <f t="shared" si="3"/>
        <v>-27914.73</v>
      </c>
      <c r="AQ27" s="6"/>
      <c r="AR27" s="71">
        <f t="shared" si="4"/>
        <v>-17554</v>
      </c>
    </row>
    <row r="28" spans="1:44" ht="15.75" thickTop="1" x14ac:dyDescent="0.25"/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5162" r:id="rId4" name="TextBox42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62" r:id="rId4" name="TextBox42"/>
      </mc:Fallback>
    </mc:AlternateContent>
    <mc:AlternateContent xmlns:mc="http://schemas.openxmlformats.org/markup-compatibility/2006">
      <mc:Choice Requires="x14">
        <control shapeId="5161" r:id="rId6" name="TextBox41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61" r:id="rId6" name="TextBox41"/>
      </mc:Fallback>
    </mc:AlternateContent>
    <mc:AlternateContent xmlns:mc="http://schemas.openxmlformats.org/markup-compatibility/2006">
      <mc:Choice Requires="x14">
        <control shapeId="5158" r:id="rId8" name="TextBox38">
          <controlPr defaultSize="0" autoLin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8" r:id="rId8" name="TextBox38"/>
      </mc:Fallback>
    </mc:AlternateContent>
    <mc:AlternateContent xmlns:mc="http://schemas.openxmlformats.org/markup-compatibility/2006">
      <mc:Choice Requires="x14">
        <control shapeId="5157" r:id="rId10" name="TextBox37">
          <controlPr defaultSize="0" autoLine="0" r:id="rId1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7" r:id="rId10" name="TextBox37"/>
      </mc:Fallback>
    </mc:AlternateContent>
    <mc:AlternateContent xmlns:mc="http://schemas.openxmlformats.org/markup-compatibility/2006">
      <mc:Choice Requires="x14">
        <control shapeId="5156" r:id="rId12" name="TextBox36">
          <controlPr defaultSize="0" autoLine="0" r:id="rId1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6" r:id="rId12" name="TextBox36"/>
      </mc:Fallback>
    </mc:AlternateContent>
    <mc:AlternateContent xmlns:mc="http://schemas.openxmlformats.org/markup-compatibility/2006">
      <mc:Choice Requires="x14">
        <control shapeId="5155" r:id="rId14" name="TextBox35">
          <controlPr defaultSize="0" autoLine="0" r:id="rId1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5" r:id="rId14" name="TextBox35"/>
      </mc:Fallback>
    </mc:AlternateContent>
    <mc:AlternateContent xmlns:mc="http://schemas.openxmlformats.org/markup-compatibility/2006">
      <mc:Choice Requires="x14">
        <control shapeId="5152" r:id="rId16" name="TextBox32">
          <controlPr defaultSize="0" autoLine="0" r:id="rId1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2" r:id="rId16" name="TextBox32"/>
      </mc:Fallback>
    </mc:AlternateContent>
    <mc:AlternateContent xmlns:mc="http://schemas.openxmlformats.org/markup-compatibility/2006">
      <mc:Choice Requires="x14">
        <control shapeId="5151" r:id="rId18" name="TextBox31">
          <controlPr defaultSize="0" autoLine="0" r:id="rId1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1" r:id="rId18" name="TextBox31"/>
      </mc:Fallback>
    </mc:AlternateContent>
    <mc:AlternateContent xmlns:mc="http://schemas.openxmlformats.org/markup-compatibility/2006">
      <mc:Choice Requires="x14">
        <control shapeId="5140" r:id="rId20" name="TextBox20">
          <controlPr defaultSize="0" autoLine="0" r:id="rId2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0" r:id="rId20" name="TextBox20"/>
      </mc:Fallback>
    </mc:AlternateContent>
    <mc:AlternateContent xmlns:mc="http://schemas.openxmlformats.org/markup-compatibility/2006">
      <mc:Choice Requires="x14">
        <control shapeId="5139" r:id="rId22" name="TextBox19">
          <controlPr defaultSize="0" autoLine="0" r:id="rId2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9" r:id="rId22" name="TextBox19"/>
      </mc:Fallback>
    </mc:AlternateContent>
    <mc:AlternateContent xmlns:mc="http://schemas.openxmlformats.org/markup-compatibility/2006">
      <mc:Choice Requires="x14">
        <control shapeId="5128" r:id="rId24" name="TextBox8">
          <controlPr defaultSize="0" autoLine="0" r:id="rId2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28" r:id="rId24" name="TextBox8"/>
      </mc:Fallback>
    </mc:AlternateContent>
    <mc:AlternateContent xmlns:mc="http://schemas.openxmlformats.org/markup-compatibility/2006">
      <mc:Choice Requires="x14">
        <control shapeId="5127" r:id="rId26" name="TextBox7">
          <controlPr defaultSize="0" autoLine="0" r:id="rId2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27" r:id="rId26" name="TextBox7"/>
      </mc:Fallback>
    </mc:AlternateContent>
    <mc:AlternateContent xmlns:mc="http://schemas.openxmlformats.org/markup-compatibility/2006">
      <mc:Choice Requires="x14">
        <control shapeId="5126" r:id="rId28" name="TextBox6">
          <controlPr defaultSize="0" autoLine="0" r:id="rId2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26" r:id="rId28" name="TextBox6"/>
      </mc:Fallback>
    </mc:AlternateContent>
    <mc:AlternateContent xmlns:mc="http://schemas.openxmlformats.org/markup-compatibility/2006">
      <mc:Choice Requires="x14">
        <control shapeId="5125" r:id="rId30" name="TextBox5">
          <controlPr defaultSize="0" autoLine="0" r:id="rId3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25" r:id="rId30" name="TextBox5"/>
      </mc:Fallback>
    </mc:AlternateContent>
    <mc:AlternateContent xmlns:mc="http://schemas.openxmlformats.org/markup-compatibility/2006">
      <mc:Choice Requires="x14">
        <control shapeId="5122" r:id="rId32" name="TextBox2">
          <controlPr defaultSize="0" autoLine="0" r:id="rId3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22" r:id="rId32" name="TextBox2"/>
      </mc:Fallback>
    </mc:AlternateContent>
    <mc:AlternateContent xmlns:mc="http://schemas.openxmlformats.org/markup-compatibility/2006">
      <mc:Choice Requires="x14">
        <control shapeId="5121" r:id="rId34" name="TextBox1">
          <controlPr defaultSize="0" autoLine="0" r:id="rId3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21" r:id="rId34" name="TextBox1"/>
      </mc:Fallback>
    </mc:AlternateContent>
    <mc:AlternateContent xmlns:mc="http://schemas.openxmlformats.org/markup-compatibility/2006">
      <mc:Choice Requires="x14">
        <control shapeId="5123" r:id="rId36" name="TextBox3">
          <controlPr defaultSize="0" autoLine="0" r:id="rId3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23" r:id="rId36" name="TextBox3"/>
      </mc:Fallback>
    </mc:AlternateContent>
    <mc:AlternateContent xmlns:mc="http://schemas.openxmlformats.org/markup-compatibility/2006">
      <mc:Choice Requires="x14">
        <control shapeId="5124" r:id="rId38" name="TextBox4">
          <controlPr defaultSize="0" autoLine="0" r:id="rId3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24" r:id="rId38" name="TextBox4"/>
      </mc:Fallback>
    </mc:AlternateContent>
    <mc:AlternateContent xmlns:mc="http://schemas.openxmlformats.org/markup-compatibility/2006">
      <mc:Choice Requires="x14">
        <control shapeId="5129" r:id="rId40" name="TextBox9">
          <controlPr defaultSize="0" autoLine="0" r:id="rId4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29" r:id="rId40" name="TextBox9"/>
      </mc:Fallback>
    </mc:AlternateContent>
    <mc:AlternateContent xmlns:mc="http://schemas.openxmlformats.org/markup-compatibility/2006">
      <mc:Choice Requires="x14">
        <control shapeId="5130" r:id="rId42" name="TextBox10">
          <controlPr defaultSize="0" autoLine="0" r:id="rId4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0" r:id="rId42" name="TextBox10"/>
      </mc:Fallback>
    </mc:AlternateContent>
    <mc:AlternateContent xmlns:mc="http://schemas.openxmlformats.org/markup-compatibility/2006">
      <mc:Choice Requires="x14">
        <control shapeId="5131" r:id="rId44" name="TextBox11">
          <controlPr defaultSize="0" autoLine="0" r:id="rId4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1" r:id="rId44" name="TextBox11"/>
      </mc:Fallback>
    </mc:AlternateContent>
    <mc:AlternateContent xmlns:mc="http://schemas.openxmlformats.org/markup-compatibility/2006">
      <mc:Choice Requires="x14">
        <control shapeId="5132" r:id="rId46" name="TextBox12">
          <controlPr defaultSize="0" autoLine="0" r:id="rId4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2" r:id="rId46" name="TextBox12"/>
      </mc:Fallback>
    </mc:AlternateContent>
    <mc:AlternateContent xmlns:mc="http://schemas.openxmlformats.org/markup-compatibility/2006">
      <mc:Choice Requires="x14">
        <control shapeId="5133" r:id="rId48" name="TextBox13">
          <controlPr defaultSize="0" autoLine="0" r:id="rId4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3" r:id="rId48" name="TextBox13"/>
      </mc:Fallback>
    </mc:AlternateContent>
    <mc:AlternateContent xmlns:mc="http://schemas.openxmlformats.org/markup-compatibility/2006">
      <mc:Choice Requires="x14">
        <control shapeId="5134" r:id="rId50" name="TextBox14">
          <controlPr defaultSize="0" autoLine="0" r:id="rId5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4" r:id="rId50" name="TextBox14"/>
      </mc:Fallback>
    </mc:AlternateContent>
    <mc:AlternateContent xmlns:mc="http://schemas.openxmlformats.org/markup-compatibility/2006">
      <mc:Choice Requires="x14">
        <control shapeId="5135" r:id="rId52" name="TextBox15">
          <controlPr defaultSize="0" autoLine="0" r:id="rId5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5" r:id="rId52" name="TextBox15"/>
      </mc:Fallback>
    </mc:AlternateContent>
    <mc:AlternateContent xmlns:mc="http://schemas.openxmlformats.org/markup-compatibility/2006">
      <mc:Choice Requires="x14">
        <control shapeId="5136" r:id="rId54" name="TextBox16">
          <controlPr defaultSize="0" autoLine="0" r:id="rId5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6" r:id="rId54" name="TextBox16"/>
      </mc:Fallback>
    </mc:AlternateContent>
    <mc:AlternateContent xmlns:mc="http://schemas.openxmlformats.org/markup-compatibility/2006">
      <mc:Choice Requires="x14">
        <control shapeId="5137" r:id="rId56" name="TextBox17">
          <controlPr defaultSize="0" autoLine="0" r:id="rId5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7" r:id="rId56" name="TextBox17"/>
      </mc:Fallback>
    </mc:AlternateContent>
    <mc:AlternateContent xmlns:mc="http://schemas.openxmlformats.org/markup-compatibility/2006">
      <mc:Choice Requires="x14">
        <control shapeId="5138" r:id="rId58" name="TextBox18">
          <controlPr defaultSize="0" autoLine="0" r:id="rId5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38" r:id="rId58" name="TextBox18"/>
      </mc:Fallback>
    </mc:AlternateContent>
    <mc:AlternateContent xmlns:mc="http://schemas.openxmlformats.org/markup-compatibility/2006">
      <mc:Choice Requires="x14">
        <control shapeId="5141" r:id="rId60" name="TextBox21">
          <controlPr defaultSize="0" autoLine="0" r:id="rId6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1" r:id="rId60" name="TextBox21"/>
      </mc:Fallback>
    </mc:AlternateContent>
    <mc:AlternateContent xmlns:mc="http://schemas.openxmlformats.org/markup-compatibility/2006">
      <mc:Choice Requires="x14">
        <control shapeId="5142" r:id="rId62" name="TextBox22">
          <controlPr defaultSize="0" autoLine="0" r:id="rId6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2" r:id="rId62" name="TextBox22"/>
      </mc:Fallback>
    </mc:AlternateContent>
    <mc:AlternateContent xmlns:mc="http://schemas.openxmlformats.org/markup-compatibility/2006">
      <mc:Choice Requires="x14">
        <control shapeId="5143" r:id="rId64" name="TextBox23">
          <controlPr defaultSize="0" autoLine="0" r:id="rId6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3" r:id="rId64" name="TextBox23"/>
      </mc:Fallback>
    </mc:AlternateContent>
    <mc:AlternateContent xmlns:mc="http://schemas.openxmlformats.org/markup-compatibility/2006">
      <mc:Choice Requires="x14">
        <control shapeId="5144" r:id="rId66" name="TextBox24">
          <controlPr defaultSize="0" autoLine="0" r:id="rId6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4" r:id="rId66" name="TextBox24"/>
      </mc:Fallback>
    </mc:AlternateContent>
    <mc:AlternateContent xmlns:mc="http://schemas.openxmlformats.org/markup-compatibility/2006">
      <mc:Choice Requires="x14">
        <control shapeId="5145" r:id="rId68" name="TextBox25">
          <controlPr defaultSize="0" autoLine="0" r:id="rId6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5" r:id="rId68" name="TextBox25"/>
      </mc:Fallback>
    </mc:AlternateContent>
    <mc:AlternateContent xmlns:mc="http://schemas.openxmlformats.org/markup-compatibility/2006">
      <mc:Choice Requires="x14">
        <control shapeId="5146" r:id="rId70" name="TextBox26">
          <controlPr defaultSize="0" autoLine="0" r:id="rId7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6" r:id="rId70" name="TextBox26"/>
      </mc:Fallback>
    </mc:AlternateContent>
    <mc:AlternateContent xmlns:mc="http://schemas.openxmlformats.org/markup-compatibility/2006">
      <mc:Choice Requires="x14">
        <control shapeId="5147" r:id="rId72" name="TextBox27">
          <controlPr defaultSize="0" autoLine="0" r:id="rId7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7" r:id="rId72" name="TextBox27"/>
      </mc:Fallback>
    </mc:AlternateContent>
    <mc:AlternateContent xmlns:mc="http://schemas.openxmlformats.org/markup-compatibility/2006">
      <mc:Choice Requires="x14">
        <control shapeId="5148" r:id="rId74" name="TextBox28">
          <controlPr defaultSize="0" autoLine="0" r:id="rId7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8" r:id="rId74" name="TextBox28"/>
      </mc:Fallback>
    </mc:AlternateContent>
    <mc:AlternateContent xmlns:mc="http://schemas.openxmlformats.org/markup-compatibility/2006">
      <mc:Choice Requires="x14">
        <control shapeId="5149" r:id="rId76" name="TextBox29">
          <controlPr defaultSize="0" autoLine="0" r:id="rId7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49" r:id="rId76" name="TextBox29"/>
      </mc:Fallback>
    </mc:AlternateContent>
    <mc:AlternateContent xmlns:mc="http://schemas.openxmlformats.org/markup-compatibility/2006">
      <mc:Choice Requires="x14">
        <control shapeId="5150" r:id="rId78" name="TextBox30">
          <controlPr defaultSize="0" autoLine="0" r:id="rId7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0" r:id="rId78" name="TextBox30"/>
      </mc:Fallback>
    </mc:AlternateContent>
    <mc:AlternateContent xmlns:mc="http://schemas.openxmlformats.org/markup-compatibility/2006">
      <mc:Choice Requires="x14">
        <control shapeId="5153" r:id="rId80" name="TextBox33">
          <controlPr defaultSize="0" autoLine="0" r:id="rId8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3" r:id="rId80" name="TextBox33"/>
      </mc:Fallback>
    </mc:AlternateContent>
    <mc:AlternateContent xmlns:mc="http://schemas.openxmlformats.org/markup-compatibility/2006">
      <mc:Choice Requires="x14">
        <control shapeId="5154" r:id="rId82" name="TextBox34">
          <controlPr defaultSize="0" autoLine="0" r:id="rId8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4" r:id="rId82" name="TextBox34"/>
      </mc:Fallback>
    </mc:AlternateContent>
    <mc:AlternateContent xmlns:mc="http://schemas.openxmlformats.org/markup-compatibility/2006">
      <mc:Choice Requires="x14">
        <control shapeId="5159" r:id="rId84" name="TextBox39">
          <controlPr defaultSize="0" autoLine="0" r:id="rId8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59" r:id="rId84" name="TextBox39"/>
      </mc:Fallback>
    </mc:AlternateContent>
    <mc:AlternateContent xmlns:mc="http://schemas.openxmlformats.org/markup-compatibility/2006">
      <mc:Choice Requires="x14">
        <control shapeId="5160" r:id="rId86" name="TextBox40">
          <controlPr defaultSize="0" autoLine="0" r:id="rId8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5160" r:id="rId86" name="TextBox4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YTD Summary Stmt of Actv.</vt:lpstr>
      <vt:lpstr>FASB117</vt:lpstr>
      <vt:lpstr>Unrestricted Net Assets byClass</vt:lpstr>
      <vt:lpstr>Restricted Net Assets by Class</vt:lpstr>
      <vt:lpstr>FASB117!Print_Area</vt:lpstr>
      <vt:lpstr>'YTD Summary Stmt of Actv.'!Print_Area</vt:lpstr>
      <vt:lpstr>FASB117!Print_Titles</vt:lpstr>
      <vt:lpstr>'YTD Summary Stmt of Actv.'!Print_Titles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Diwa</dc:creator>
  <cp:lastModifiedBy>bryan.e.stone@outlook.com</cp:lastModifiedBy>
  <cp:lastPrinted>2020-01-02T09:46:16Z</cp:lastPrinted>
  <dcterms:created xsi:type="dcterms:W3CDTF">2015-06-03T01:52:43Z</dcterms:created>
  <dcterms:modified xsi:type="dcterms:W3CDTF">2021-11-20T00:06:28Z</dcterms:modified>
</cp:coreProperties>
</file>